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8" tabRatio="886" activeTab="2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modProv" sheetId="12" state="veryHidden" r:id="rId12"/>
    <sheet name="et_union_hor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</sheets>
  <externalReferences>
    <externalReference r:id="rId28"/>
    <externalReference r:id="rId29"/>
  </externalReferences>
  <definedNames>
    <definedName name="_xlnm._FilterDatabase" localSheetId="9" hidden="1">'Проверка'!$B$4:$D$4</definedName>
    <definedName name="anscount" hidden="1">1</definedName>
    <definedName name="ChangeValues_1">'et_union_hor'!$H$4:$W$4</definedName>
    <definedName name="CheckBC_List04">'Субабоненты'!$E$15:$E$18</definedName>
    <definedName name="CheckValue_List04">'Субабоненты'!$H$15:$V$15</definedName>
    <definedName name="chkGetUpdatesValue">'Инструкция'!$AA$95</definedName>
    <definedName name="chkNoUpdatesValue">'Инструкция'!$AA$97</definedName>
    <definedName name="code">'Инструкция'!$B$2</definedName>
    <definedName name="CYear">'Форма 16'!$L$15</definedName>
    <definedName name="deleteRow_1">'Форма 3.1'!$E$33</definedName>
    <definedName name="deleteRow_2">'Форма 3.1 (кварталы)'!$E$33</definedName>
    <definedName name="deleteRow_3">'Субабоненты'!$F$14</definedName>
    <definedName name="deleteRow_4">'Субабоненты (кварталы)'!$F$14</definedName>
    <definedName name="deleteRow_5">'et_union_hor'!$F$4</definedName>
    <definedName name="deleteRow_6">'et_union_hor'!$F$9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'Инструкция'!$70:$75</definedName>
    <definedName name="Instr_7">'Инструкция'!$76:$92</definedName>
    <definedName name="Instr_8">'Инструкция'!$93:$107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Ins_List04">'Субабоненты'!$E$18</definedName>
    <definedName name="pIns_List05">'Субабоненты (кварталы)'!$E$18</definedName>
    <definedName name="PYear">'Форма 16'!$G$15</definedName>
    <definedName name="REESTR_ORG_RANGE">'REESTR_ORG'!$A$2:$G$54</definedName>
    <definedName name="REGION">'TEHSHEET'!$A$2:$A$87</definedName>
    <definedName name="region_name">'Титульный'!$F$7</definedName>
    <definedName name="regionException">'TEHSHEET'!$D$2:$D$19</definedName>
    <definedName name="regionException_flag">'TEHSHEET'!$E$2</definedName>
    <definedName name="SAPBEXrevision" hidden="1">1</definedName>
    <definedName name="SAPBEXsysID" hidden="1">"BW2"</definedName>
    <definedName name="SAPBEXwbID" hidden="1">"479GSPMTNK9HM4ZSIVE5K2SH6"</definedName>
    <definedName name="UpdStatus">'Инструкция'!$AA$1</definedName>
    <definedName name="version">'Инструкция'!$B$3</definedName>
    <definedName name="year_list">'TEHSHEET'!$B$2:$B$9</definedName>
  </definedNames>
  <calcPr fullCalcOnLoad="1"/>
</workbook>
</file>

<file path=xl/sharedStrings.xml><?xml version="1.0" encoding="utf-8"?>
<sst xmlns="http://schemas.openxmlformats.org/spreadsheetml/2006/main" count="915" uniqueCount="416">
  <si>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</si>
  <si>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</si>
  <si>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</si>
  <si>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</si>
  <si>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</si>
  <si>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</si>
  <si>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</si>
  <si>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</si>
  <si>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</si>
  <si>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</si>
  <si>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</si>
  <si>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</si>
  <si>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</si>
  <si>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</si>
  <si>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</si>
  <si>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</si>
  <si>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</si>
  <si>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</si>
  <si>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</si>
  <si>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</si>
  <si>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</si>
  <si>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</si>
  <si>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</si>
  <si>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</si>
  <si>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</si>
  <si>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</si>
  <si>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</si>
  <si>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</si>
  <si>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</si>
  <si>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</si>
  <si>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</si>
  <si>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</si>
  <si>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</si>
  <si>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</si>
  <si>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</si>
  <si>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</si>
  <si>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</si>
  <si>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</si>
  <si>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</si>
  <si>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</si>
  <si>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</si>
  <si>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</si>
  <si>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</si>
  <si>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</si>
  <si>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</si>
  <si>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</si>
  <si>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</si>
  <si>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</si>
  <si>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</si>
  <si>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</si>
  <si>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</si>
  <si>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</si>
  <si>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</si>
  <si>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</si>
  <si>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</si>
  <si>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</si>
  <si>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</si>
  <si>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</si>
  <si>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</si>
  <si>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</si>
  <si>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</si>
  <si>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</si>
  <si>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</si>
  <si>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</si>
  <si>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</si>
  <si>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</si>
  <si>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</si>
  <si>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</si>
  <si>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</si>
  <si>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</si>
  <si>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</si>
  <si>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</si>
  <si>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</si>
  <si>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</si>
  <si>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</si>
  <si>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</si>
  <si>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</si>
  <si>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</si>
  <si>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</si>
  <si>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</si>
  <si>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</si>
  <si>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</si>
  <si>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</si>
  <si>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</si>
  <si>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</si>
  <si>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</si>
  <si>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</si>
  <si>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</si>
  <si>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</si>
  <si>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</si>
  <si>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</si>
  <si>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</si>
  <si>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</si>
  <si>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</si>
  <si>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</si>
  <si>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</si>
  <si>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</si>
  <si>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</si>
  <si>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</si>
  <si>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</si>
  <si>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</si>
  <si>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</si>
  <si>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</si>
  <si>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</si>
  <si>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</si>
  <si>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</si>
  <si>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</si>
  <si>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</si>
  <si>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</si>
  <si>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</si>
  <si>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</si>
  <si>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</si>
  <si>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</si>
  <si>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</si>
  <si>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</si>
  <si>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</si>
  <si>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</si>
  <si>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</si>
  <si>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</si>
  <si>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</si>
  <si>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</si>
  <si>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</si>
  <si>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</si>
  <si>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</si>
  <si>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</si>
  <si>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</si>
  <si>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</si>
  <si>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</si>
  <si>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</si>
  <si>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</si>
  <si>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</si>
  <si>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</si>
  <si>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</si>
  <si>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</si>
  <si>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</si>
  <si>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</si>
  <si>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</si>
  <si>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</si>
  <si>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</si>
  <si>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</si>
  <si>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</si>
  <si>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</si>
  <si>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</si>
  <si>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</si>
  <si>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</si>
  <si>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</si>
  <si>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</si>
  <si>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</si>
  <si>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</si>
  <si>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</si>
  <si>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</si>
  <si>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</si>
  <si>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</si>
  <si>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</si>
  <si>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</si>
  <si>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</si>
  <si>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</si>
  <si>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</si>
  <si>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</si>
  <si>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</si>
  <si>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</si>
  <si>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</si>
  <si>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</si>
  <si>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</si>
  <si>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</si>
  <si>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</si>
  <si>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</si>
  <si>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</si>
  <si>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</si>
  <si>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</si>
  <si>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</si>
  <si>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</si>
  <si>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</si>
  <si>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</si>
  <si>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</si>
  <si>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</si>
  <si>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</si>
  <si>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</si>
  <si>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</si>
  <si>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</si>
  <si>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</si>
  <si>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</si>
  <si>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</si>
  <si>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</si>
  <si>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</si>
  <si>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</si>
  <si>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</si>
  <si>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</si>
  <si>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</si>
  <si>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</si>
  <si>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</si>
  <si>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</si>
  <si>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</si>
  <si>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</si>
  <si>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</si>
  <si>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</si>
  <si>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</si>
  <si>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</si>
  <si>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</si>
  <si>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</si>
  <si>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</si>
  <si>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</si>
  <si>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</si>
  <si>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</si>
  <si>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</si>
  <si>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</si>
  <si>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</si>
  <si>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</si>
  <si>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</si>
  <si>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</si>
  <si>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</si>
  <si>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2008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</si>
  <si>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</si>
  <si>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</si>
  <si>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</si>
  <si>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</si>
  <si>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</si>
  <si>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</si>
  <si>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</si>
  <si>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</si>
  <si>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</si>
  <si>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</si>
  <si>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</si>
  <si>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</si>
  <si>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</si>
  <si>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</si>
  <si>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 xml:space="preserve"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</si>
  <si>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</si>
  <si>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</si>
  <si>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</si>
  <si>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</si>
  <si>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</si>
  <si>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</si>
  <si>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</si>
  <si>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</si>
  <si>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</si>
  <si>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Дистрибутивы:</t>
  </si>
  <si>
    <t>http://eiasfst.ru/?page=show_distrs</t>
  </si>
  <si>
    <t>для устранения ошибок (например, "Compile error in hidden module")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</si>
  <si>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</si>
  <si>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</si>
  <si>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</si>
  <si>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</si>
  <si>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</si>
  <si>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</si>
  <si>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</si>
  <si>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Ромащенко Р.В.</t>
  </si>
  <si>
    <t>RRomashchenko@fstrf.ru</t>
  </si>
  <si>
    <t>Кустова А.Н.</t>
  </si>
  <si>
    <t>AKustova@fstrf.ru</t>
  </si>
  <si>
    <t>Выбор организации производится из Перечня сетевых организаций, который формируется ФСТ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специалистам ФСТ России:</t>
  </si>
  <si>
    <t>2014</t>
  </si>
  <si>
    <t>г.Севастополь</t>
  </si>
  <si>
    <t>Республика Крым</t>
  </si>
  <si>
    <t>regionException</t>
  </si>
  <si>
    <t>regionException_flag</t>
  </si>
  <si>
    <t>Проверка доступных обновлений...</t>
  </si>
  <si>
    <t>Информация</t>
  </si>
  <si>
    <t>Доступно обновление до версии 1.0.1</t>
  </si>
  <si>
    <t>Описание изменений: Версия 1.0.1
1. Лист 'Форма 16'  список лет с указанием последнего года установки норматива расширен 2015 годом.
2. Лист 'Субабоненты' корректировка формул на листе.</t>
  </si>
  <si>
    <t>Размер файла обновления: 308736 байт</t>
  </si>
  <si>
    <t>Подготовка к обновлению...</t>
  </si>
  <si>
    <t>Создание резервной копии отменено, обновление прервано</t>
  </si>
  <si>
    <t>Предупреждение</t>
  </si>
  <si>
    <t>Сохранение файла резервной копии: C:\Users\Наталья Дмитриевна\Desktop\Мои документы\ИРЭС\2016\Форма 3.1\FORM3.1.2016 (1 обновленная).BKP..xls</t>
  </si>
  <si>
    <t>Резервная копия создана: C:\Users\Наталья Дмитриевна\Desktop\Мои документы\ИРЭС\2016\Форма 3.1\FORM3.1.2016 (1 обновленная).BKP..xls</t>
  </si>
  <si>
    <t>Создание книги для установки обновлений...</t>
  </si>
  <si>
    <t>Файл обновления загружен: C:\Users\Наталья Дмитриевна\Desktop\Мои документы\ИРЭС\2016\Форма 3.1\UPDATE.FORM3.1.2016.TO.1.0.1.40.xls</t>
  </si>
  <si>
    <t>2015</t>
  </si>
  <si>
    <t>Обновление завершилось удачно! Шаблон 'FORM3.1.2016 (1).xls' сохранен под именем 'FORM3.1.2016 (1)(v1.0.1).xls'</t>
  </si>
  <si>
    <t>Версия шаблона 1.0.1 актуальна, обновление не требуется</t>
  </si>
  <si>
    <t>YEAR</t>
  </si>
  <si>
    <t>REGION_NAME</t>
  </si>
  <si>
    <t>ORG_NAME</t>
  </si>
  <si>
    <t>INN</t>
  </si>
  <si>
    <t>KPP</t>
  </si>
  <si>
    <t>DATE_BEGIN</t>
  </si>
  <si>
    <t>DATE_END</t>
  </si>
  <si>
    <t>АО "ГНЦ НИИАР"</t>
  </si>
  <si>
    <t>7302040242</t>
  </si>
  <si>
    <t>730350001</t>
  </si>
  <si>
    <t/>
  </si>
  <si>
    <t>ЗАО "Авиастар - ОПЭ"</t>
  </si>
  <si>
    <t>7328033112</t>
  </si>
  <si>
    <t>732801001</t>
  </si>
  <si>
    <t>ЗАО "Авиастар-СП"</t>
  </si>
  <si>
    <t>7328032711</t>
  </si>
  <si>
    <t>ЗАО "Авиастар-СП" Д.У.</t>
  </si>
  <si>
    <t>730350011</t>
  </si>
  <si>
    <t>ИП Федоров Андрей Семенович</t>
  </si>
  <si>
    <t>732800976107</t>
  </si>
  <si>
    <t>111111111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</si>
  <si>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</si>
  <si>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</si>
  <si>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</si>
  <si>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МУП "Ульяновская городская электросеть"</t>
  </si>
  <si>
    <t>7303003290</t>
  </si>
  <si>
    <t>732501001</t>
  </si>
  <si>
    <t>МУП "Ульяновскводоканал"</t>
  </si>
  <si>
    <t>7303005240</t>
  </si>
  <si>
    <t>МУП "Электрические сети"</t>
  </si>
  <si>
    <t>7321307580</t>
  </si>
  <si>
    <t>732101001</t>
  </si>
  <si>
    <t>ОАО "Комета"</t>
  </si>
  <si>
    <t>7328020466</t>
  </si>
  <si>
    <t>ОАО "МРСК Волги"-филиал "Ульяновские  распределительные сети"</t>
  </si>
  <si>
    <t>6450925977</t>
  </si>
  <si>
    <t>732702001</t>
  </si>
  <si>
    <t>ОАО "Новоульяновский завод ЖБИ"</t>
  </si>
  <si>
    <t>7303025825</t>
  </si>
  <si>
    <t>ОАО "УТЕС"</t>
  </si>
  <si>
    <t>7303006406</t>
  </si>
  <si>
    <t>ОАО "Ульяновская сетевая компания"</t>
  </si>
  <si>
    <t>7326027025</t>
  </si>
  <si>
    <t>732601001</t>
  </si>
  <si>
    <t>ОАО "Ульяновский автомобильный завод"</t>
  </si>
  <si>
    <t>7300000029</t>
  </si>
  <si>
    <t>732701001</t>
  </si>
  <si>
    <t>01-01-2015 00:00:00</t>
  </si>
  <si>
    <t>ОАО "Ульяновский патронный завод"</t>
  </si>
  <si>
    <t>7328500127</t>
  </si>
  <si>
    <t>ОАО "Ульяновский речной порт"</t>
  </si>
  <si>
    <t>7303005770</t>
  </si>
  <si>
    <t>ООО "АВИС"</t>
  </si>
  <si>
    <t>7327049487</t>
  </si>
  <si>
    <t>ООО "Бизнес Лэнд"</t>
  </si>
  <si>
    <t>7325107937</t>
  </si>
  <si>
    <t>ООО "Инза Сервис"</t>
  </si>
  <si>
    <t>7306006330</t>
  </si>
  <si>
    <t>730601001</t>
  </si>
  <si>
    <t>ООО "Инзенские районные электрические сети"</t>
  </si>
  <si>
    <t>7326034008</t>
  </si>
  <si>
    <t>ООО "Композит-Энерго"</t>
  </si>
  <si>
    <t>7326038595</t>
  </si>
  <si>
    <t>ООО "МАГИСТРАЛЬ"</t>
  </si>
  <si>
    <t>7325131908</t>
  </si>
  <si>
    <t>01-01-2016 00:00:00</t>
  </si>
  <si>
    <t>ООО "Меркурий"</t>
  </si>
  <si>
    <t>7302033936</t>
  </si>
  <si>
    <t>730201001</t>
  </si>
  <si>
    <t>ООО "ОНИК"</t>
  </si>
  <si>
    <t>7325099108</t>
  </si>
  <si>
    <t>ООО "Объединенные электрические сети"</t>
  </si>
  <si>
    <t>7327067503</t>
  </si>
  <si>
    <t>ООО "ПАРК"</t>
  </si>
  <si>
    <t>7302040073</t>
  </si>
  <si>
    <t>ООО "Паритет"</t>
  </si>
  <si>
    <t>7310008789</t>
  </si>
  <si>
    <t>ООО "Поволжские Электрические сети"</t>
  </si>
  <si>
    <t>7325103731</t>
  </si>
  <si>
    <t>ООО "Распределительные электрические сети"</t>
  </si>
  <si>
    <t>7325116811</t>
  </si>
  <si>
    <t>ООО "СПМ - ЭНЕРГО ПЛЮС"</t>
  </si>
  <si>
    <t>7327054310</t>
  </si>
  <si>
    <t>31-12-2014 00:00:00</t>
  </si>
  <si>
    <t>ООО "Сети Барыш"</t>
  </si>
  <si>
    <t>7306037032</t>
  </si>
  <si>
    <t>ООО "Симбирск Мука"</t>
  </si>
  <si>
    <t>7327038742</t>
  </si>
  <si>
    <t>ООО "Симбирская Сетевая Компания"</t>
  </si>
  <si>
    <t>7326044380</t>
  </si>
  <si>
    <t>ООО "Спецмашстрой"</t>
  </si>
  <si>
    <t>7325087800</t>
  </si>
  <si>
    <t>ООО "Стройэнергоремонт"</t>
  </si>
  <si>
    <t>7327003845</t>
  </si>
  <si>
    <t>ООО "Форвард"</t>
  </si>
  <si>
    <t>7327057840</t>
  </si>
  <si>
    <t>ООО "ЭлектроСеть"</t>
  </si>
  <si>
    <t>7325108909</t>
  </si>
  <si>
    <t>ООО "Энерго-Альянс"</t>
  </si>
  <si>
    <t>7325117036</t>
  </si>
  <si>
    <t>ООО "ЭнергоХолдинг"</t>
  </si>
  <si>
    <t>7327050845</t>
  </si>
  <si>
    <t>ООО "ЭнергоХолдинг-Н"</t>
  </si>
  <si>
    <t>7325106404</t>
  </si>
  <si>
    <t>ООО "Энергопром ГРУПП"</t>
  </si>
  <si>
    <t>7327063509</t>
  </si>
  <si>
    <t>ООО "Энергосеть"</t>
  </si>
  <si>
    <t>7325099411</t>
  </si>
  <si>
    <t>ООО "ЯВВА"</t>
  </si>
  <si>
    <t>7328071220</t>
  </si>
  <si>
    <t>ООО «Энергомодуль»</t>
  </si>
  <si>
    <t>7325117484</t>
  </si>
  <si>
    <t>ООО СК "СПМ-Энерго"</t>
  </si>
  <si>
    <t>7327055025</t>
  </si>
  <si>
    <t>ПАО "Ульяновский комбинат строительных материалов"</t>
  </si>
  <si>
    <t>7327004408</t>
  </si>
  <si>
    <t>770801001</t>
  </si>
  <si>
    <t>Саратовский филиал ООО "Газпром энерго"</t>
  </si>
  <si>
    <t>7736186950</t>
  </si>
  <si>
    <t>645302001</t>
  </si>
  <si>
    <t>Ульяновский филиал ООО "Региональная распределительная сетевая компания"</t>
  </si>
  <si>
    <t>5907024108</t>
  </si>
  <si>
    <t>732743001</t>
  </si>
  <si>
    <t>ФГБОУ ВПО УВАУ ГА (И)</t>
  </si>
  <si>
    <t>7303002000</t>
  </si>
  <si>
    <t>ФГУ ИК-8 УФСИН России по Ульяновской области</t>
  </si>
  <si>
    <t>7328028722</t>
  </si>
  <si>
    <t>ФГУП "31 Арсенал" МО РФ</t>
  </si>
  <si>
    <t>7328044379</t>
  </si>
  <si>
    <t>филиал "Приволжский" ОАО "Оборонэнерго"</t>
  </si>
  <si>
    <t>7704726225</t>
  </si>
  <si>
    <t>631743001</t>
  </si>
  <si>
    <t>28.09.2012</t>
  </si>
  <si>
    <t>О</t>
  </si>
  <si>
    <t>ОАО "Ульяновскэнерго"</t>
  </si>
  <si>
    <t>Нет доступных обновлений для шаблона с кодом FORM3.1.2016!</t>
  </si>
  <si>
    <t>Айнетдинов Ильдар Фарукович</t>
  </si>
  <si>
    <t>Директор</t>
  </si>
  <si>
    <t>Иванова Наталья Ивановна</t>
  </si>
  <si>
    <t>Мурзаков Дмитрий Сергеевич</t>
  </si>
  <si>
    <t>Начальник ОРУ</t>
  </si>
  <si>
    <t>8422 58-55-40</t>
  </si>
  <si>
    <t>oes73@yandex.ru</t>
  </si>
  <si>
    <t>Заявленная мощность потребителей по строке "всего" лист "Субабоненты" (Мвт) меньше данного показателя, отраженного по строке 8 лист "Форма 3.1", поскольку структура полезного отпуска ООО "ОЭС" предусматривает также и объемы перетока в другие сетевые организации.</t>
  </si>
  <si>
    <t>432063, Ульяновская область, г. Ульяновск, 2-й пер. Мира, 24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</si>
</sst>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[Red]\(&quot;$&quot;#,##0\)"/>
    <numFmt numFmtId="181" formatCode="_-* #,##0.00[$€-1]_-;\-* #,##0.00[$€-1]_-;_-* &quot;-&quot;??[$€-1]_-"/>
    <numFmt numFmtId="182" formatCode="#,##0.0000"/>
    <numFmt numFmtId="183" formatCode="0.0000"/>
  </numFmts>
  <fonts count="7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9"/>
      <color indexed="23"/>
      <name val="Tahoma"/>
      <family val="2"/>
    </font>
    <font>
      <sz val="11"/>
      <color indexed="22"/>
      <name val="Wingdings 2"/>
      <family val="1"/>
    </font>
    <font>
      <sz val="8"/>
      <name val="Segoe U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</borders>
  <cellStyleXfs count="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1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80" fontId="6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7" fillId="2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4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89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12" fillId="0" borderId="0" xfId="60" applyFont="1" applyAlignment="1" applyProtection="1">
      <alignment horizontal="center" vertical="center" wrapText="1"/>
      <protection/>
    </xf>
    <xf numFmtId="0" fontId="0" fillId="0" borderId="0" xfId="60" applyFont="1" applyAlignment="1" applyProtection="1">
      <alignment vertical="center" wrapText="1"/>
      <protection/>
    </xf>
    <xf numFmtId="0" fontId="0" fillId="0" borderId="0" xfId="60" applyFont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0" fillId="8" borderId="0" xfId="60" applyFont="1" applyFill="1" applyBorder="1" applyProtection="1">
      <alignment/>
      <protection/>
    </xf>
    <xf numFmtId="49" fontId="0" fillId="5" borderId="7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0" applyFont="1">
      <alignment/>
      <protection/>
    </xf>
    <xf numFmtId="0" fontId="22" fillId="0" borderId="0" xfId="60" applyFont="1">
      <alignment/>
      <protection/>
    </xf>
    <xf numFmtId="0" fontId="0" fillId="0" borderId="0" xfId="63">
      <alignment horizontal="left" vertical="center"/>
      <protection/>
    </xf>
    <xf numFmtId="49" fontId="0" fillId="0" borderId="0" xfId="59" applyFont="1" applyProtection="1">
      <alignment vertical="top"/>
      <protection/>
    </xf>
    <xf numFmtId="49" fontId="0" fillId="0" borderId="0" xfId="59" applyProtection="1">
      <alignment vertical="top"/>
      <protection/>
    </xf>
    <xf numFmtId="0" fontId="12" fillId="0" borderId="0" xfId="62" applyNumberFormat="1" applyFont="1" applyFill="1" applyAlignment="1" applyProtection="1">
      <alignment vertical="center" wrapText="1"/>
      <protection/>
    </xf>
    <xf numFmtId="0" fontId="12" fillId="0" borderId="0" xfId="62" applyFont="1" applyFill="1" applyAlignment="1" applyProtection="1">
      <alignment horizontal="left" vertical="center" wrapText="1"/>
      <protection/>
    </xf>
    <xf numFmtId="0" fontId="12" fillId="0" borderId="0" xfId="62" applyFont="1" applyAlignment="1" applyProtection="1">
      <alignment vertical="center" wrapText="1"/>
      <protection/>
    </xf>
    <xf numFmtId="0" fontId="12" fillId="0" borderId="0" xfId="62" applyFont="1" applyAlignment="1" applyProtection="1">
      <alignment horizontal="center" vertical="center" wrapText="1"/>
      <protection/>
    </xf>
    <xf numFmtId="0" fontId="12" fillId="0" borderId="0" xfId="62" applyFont="1" applyFill="1" applyAlignment="1" applyProtection="1">
      <alignment vertical="center" wrapText="1"/>
      <protection/>
    </xf>
    <xf numFmtId="0" fontId="21" fillId="0" borderId="0" xfId="62" applyFont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vertical="center" wrapText="1"/>
      <protection/>
    </xf>
    <xf numFmtId="0" fontId="0" fillId="0" borderId="0" xfId="62" applyFont="1" applyBorder="1" applyAlignment="1" applyProtection="1">
      <alignment vertical="center" wrapText="1"/>
      <protection/>
    </xf>
    <xf numFmtId="0" fontId="0" fillId="0" borderId="0" xfId="62" applyFont="1" applyAlignment="1" applyProtection="1">
      <alignment horizontal="right" vertical="center"/>
      <protection/>
    </xf>
    <xf numFmtId="0" fontId="0" fillId="0" borderId="0" xfId="62" applyFont="1" applyAlignment="1" applyProtection="1">
      <alignment horizontal="center" vertical="center" wrapText="1"/>
      <protection/>
    </xf>
    <xf numFmtId="0" fontId="0" fillId="0" borderId="0" xfId="62" applyFont="1" applyAlignment="1" applyProtection="1">
      <alignment vertical="center" wrapText="1"/>
      <protection/>
    </xf>
    <xf numFmtId="0" fontId="23" fillId="8" borderId="0" xfId="62" applyFont="1" applyFill="1" applyBorder="1" applyAlignment="1" applyProtection="1">
      <alignment vertical="center" wrapText="1"/>
      <protection/>
    </xf>
    <xf numFmtId="0" fontId="9" fillId="8" borderId="0" xfId="62" applyFont="1" applyFill="1" applyBorder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horizontal="right" vertical="center" wrapText="1" indent="1"/>
      <protection/>
    </xf>
    <xf numFmtId="0" fontId="24" fillId="8" borderId="0" xfId="62" applyFont="1" applyFill="1" applyBorder="1" applyAlignment="1" applyProtection="1">
      <alignment horizontal="center" vertical="center" wrapText="1"/>
      <protection/>
    </xf>
    <xf numFmtId="0" fontId="0" fillId="7" borderId="8" xfId="62" applyFont="1" applyFill="1" applyBorder="1" applyAlignment="1" applyProtection="1">
      <alignment horizontal="center" vertical="center"/>
      <protection/>
    </xf>
    <xf numFmtId="14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vertical="center" wrapText="1"/>
      <protection/>
    </xf>
    <xf numFmtId="14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21" fillId="0" borderId="0" xfId="62" applyFont="1" applyAlignment="1" applyProtection="1">
      <alignment horizontal="center" vertical="center" wrapText="1"/>
      <protection/>
    </xf>
    <xf numFmtId="0" fontId="25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 applyAlignment="1" applyProtection="1">
      <alignment vertical="center"/>
      <protection/>
    </xf>
    <xf numFmtId="49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2" applyFont="1" applyFill="1" applyBorder="1" applyAlignment="1" applyProtection="1">
      <alignment vertical="center" wrapText="1"/>
      <protection/>
    </xf>
    <xf numFmtId="49" fontId="12" fillId="0" borderId="0" xfId="62" applyNumberFormat="1" applyFont="1" applyFill="1" applyBorder="1" applyAlignment="1" applyProtection="1">
      <alignment horizontal="left" vertical="center" wrapText="1"/>
      <protection/>
    </xf>
    <xf numFmtId="49" fontId="23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9" xfId="62" applyFont="1" applyFill="1" applyBorder="1" applyAlignment="1" applyProtection="1">
      <alignment horizontal="right" vertical="center" wrapText="1" indent="1"/>
      <protection/>
    </xf>
    <xf numFmtId="0" fontId="0" fillId="7" borderId="8" xfId="62" applyNumberFormat="1" applyFont="1" applyFill="1" applyBorder="1" applyAlignment="1" applyProtection="1">
      <alignment horizontal="center" vertical="center"/>
      <protection/>
    </xf>
    <xf numFmtId="0" fontId="26" fillId="0" borderId="0" xfId="62" applyFont="1" applyAlignment="1" applyProtection="1">
      <alignment vertical="center" wrapText="1"/>
      <protection/>
    </xf>
    <xf numFmtId="0" fontId="0" fillId="9" borderId="10" xfId="60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wrapText="1"/>
      <protection/>
    </xf>
    <xf numFmtId="49" fontId="0" fillId="7" borderId="8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65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57" applyFont="1" applyProtection="1">
      <alignment/>
      <protection/>
    </xf>
    <xf numFmtId="0" fontId="29" fillId="0" borderId="0" xfId="57" applyFont="1" applyProtection="1">
      <alignment/>
      <protection/>
    </xf>
    <xf numFmtId="49" fontId="28" fillId="0" borderId="0" xfId="57" applyNumberFormat="1" applyFont="1" applyProtection="1">
      <alignment/>
      <protection/>
    </xf>
    <xf numFmtId="49" fontId="28" fillId="0" borderId="0" xfId="57" applyNumberFormat="1" applyFont="1" applyFill="1" applyAlignment="1" applyProtection="1">
      <alignment horizontal="left"/>
      <protection/>
    </xf>
    <xf numFmtId="49" fontId="28" fillId="0" borderId="0" xfId="57" applyNumberFormat="1" applyFont="1" applyFill="1" applyProtection="1">
      <alignment/>
      <protection/>
    </xf>
    <xf numFmtId="49" fontId="12" fillId="0" borderId="0" xfId="57" applyNumberFormat="1" applyFont="1" applyFill="1" applyProtection="1">
      <alignment/>
      <protection/>
    </xf>
    <xf numFmtId="2" fontId="12" fillId="0" borderId="0" xfId="57" applyNumberFormat="1" applyFont="1" applyFill="1" applyProtection="1">
      <alignment/>
      <protection/>
    </xf>
    <xf numFmtId="0" fontId="12" fillId="0" borderId="0" xfId="57" applyFont="1" applyFill="1" applyProtection="1">
      <alignment/>
      <protection/>
    </xf>
    <xf numFmtId="0" fontId="28" fillId="0" borderId="0" xfId="57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/>
      <protection/>
    </xf>
    <xf numFmtId="0" fontId="28" fillId="0" borderId="0" xfId="57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left"/>
      <protection/>
    </xf>
    <xf numFmtId="1" fontId="12" fillId="0" borderId="0" xfId="57" applyNumberFormat="1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center" vertical="center" wrapText="1"/>
      <protection/>
    </xf>
    <xf numFmtId="1" fontId="12" fillId="0" borderId="0" xfId="57" applyNumberFormat="1" applyFont="1" applyFill="1" applyAlignment="1" applyProtection="1">
      <alignment horizontal="right"/>
      <protection/>
    </xf>
    <xf numFmtId="0" fontId="12" fillId="0" borderId="0" xfId="57" applyNumberFormat="1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 vertical="center" wrapText="1"/>
      <protection/>
    </xf>
    <xf numFmtId="0" fontId="12" fillId="0" borderId="0" xfId="57" applyNumberFormat="1" applyFont="1" applyAlignment="1" applyProtection="1">
      <alignment horizontal="left"/>
      <protection/>
    </xf>
    <xf numFmtId="0" fontId="12" fillId="0" borderId="0" xfId="57" applyFont="1" applyProtection="1">
      <alignment/>
      <protection/>
    </xf>
    <xf numFmtId="0" fontId="31" fillId="0" borderId="0" xfId="57" applyFont="1" applyProtection="1">
      <alignment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0" xfId="57" applyFont="1" applyProtection="1">
      <alignment/>
      <protection/>
    </xf>
    <xf numFmtId="0" fontId="12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left"/>
      <protection/>
    </xf>
    <xf numFmtId="0" fontId="20" fillId="0" borderId="0" xfId="57" applyFont="1" applyProtection="1">
      <alignment/>
      <protection/>
    </xf>
    <xf numFmtId="0" fontId="32" fillId="0" borderId="0" xfId="57" applyFont="1" applyProtection="1">
      <alignment/>
      <protection/>
    </xf>
    <xf numFmtId="0" fontId="9" fillId="0" borderId="0" xfId="57" applyFont="1" applyAlignment="1" applyProtection="1">
      <alignment horizontal="center" vertical="center" wrapText="1"/>
      <protection/>
    </xf>
    <xf numFmtId="0" fontId="9" fillId="0" borderId="0" xfId="57" applyFont="1" applyProtection="1">
      <alignment/>
      <protection/>
    </xf>
    <xf numFmtId="0" fontId="9" fillId="0" borderId="0" xfId="57" applyFont="1" applyAlignment="1" applyProtection="1">
      <alignment horizontal="center"/>
      <protection/>
    </xf>
    <xf numFmtId="0" fontId="31" fillId="0" borderId="0" xfId="57" applyFont="1" applyAlignment="1" applyProtection="1">
      <alignment horizontal="centerContinuous" wrapText="1"/>
      <protection/>
    </xf>
    <xf numFmtId="0" fontId="0" fillId="0" borderId="0" xfId="57" applyFont="1" applyAlignment="1" applyProtection="1">
      <alignment horizontal="centerContinuous" wrapText="1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12" fillId="0" borderId="0" xfId="57" applyFont="1" applyFill="1" applyBorder="1" applyProtection="1">
      <alignment/>
      <protection/>
    </xf>
    <xf numFmtId="0" fontId="31" fillId="0" borderId="0" xfId="57" applyFont="1" applyFill="1" applyBorder="1" applyProtection="1">
      <alignment/>
      <protection/>
    </xf>
    <xf numFmtId="0" fontId="9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Border="1" applyAlignment="1" applyProtection="1">
      <alignment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center" vertical="top" wrapText="1"/>
      <protection/>
    </xf>
    <xf numFmtId="0" fontId="0" fillId="0" borderId="0" xfId="57" applyFont="1" applyBorder="1" applyProtection="1">
      <alignment/>
      <protection/>
    </xf>
    <xf numFmtId="0" fontId="28" fillId="0" borderId="0" xfId="57" applyFont="1" applyAlignment="1" applyProtection="1">
      <alignment horizontal="left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9" fillId="0" borderId="0" xfId="57" applyFont="1" applyFill="1" applyBorder="1" applyAlignment="1" applyProtection="1">
      <alignment horizontal="center" vertical="top" wrapText="1"/>
      <protection/>
    </xf>
    <xf numFmtId="49" fontId="12" fillId="0" borderId="0" xfId="57" applyNumberFormat="1" applyFont="1" applyAlignment="1" applyProtection="1">
      <alignment horizontal="left"/>
      <protection/>
    </xf>
    <xf numFmtId="49" fontId="12" fillId="0" borderId="0" xfId="57" applyNumberFormat="1" applyFont="1" applyProtection="1">
      <alignment/>
      <protection/>
    </xf>
    <xf numFmtId="0" fontId="12" fillId="0" borderId="0" xfId="57" applyFont="1" applyAlignment="1" applyProtection="1">
      <alignment horizontal="right"/>
      <protection/>
    </xf>
    <xf numFmtId="1" fontId="12" fillId="0" borderId="0" xfId="57" applyNumberFormat="1" applyFont="1" applyAlignment="1" applyProtection="1">
      <alignment horizontal="left"/>
      <protection/>
    </xf>
    <xf numFmtId="1" fontId="12" fillId="0" borderId="0" xfId="57" applyNumberFormat="1" applyFont="1" applyProtection="1">
      <alignment/>
      <protection/>
    </xf>
    <xf numFmtId="1" fontId="12" fillId="0" borderId="0" xfId="57" applyNumberFormat="1" applyFont="1" applyAlignment="1" applyProtection="1">
      <alignment horizontal="right"/>
      <protection/>
    </xf>
    <xf numFmtId="0" fontId="12" fillId="0" borderId="0" xfId="57" applyNumberFormat="1" applyFont="1" applyAlignment="1" applyProtection="1">
      <alignment horizontal="right"/>
      <protection/>
    </xf>
    <xf numFmtId="49" fontId="28" fillId="0" borderId="0" xfId="57" applyNumberFormat="1" applyFont="1" applyAlignment="1" applyProtection="1">
      <alignment horizontal="left"/>
      <protection/>
    </xf>
    <xf numFmtId="0" fontId="28" fillId="0" borderId="0" xfId="57" applyFont="1" applyAlignment="1" applyProtection="1">
      <alignment horizontal="right"/>
      <protection/>
    </xf>
    <xf numFmtId="0" fontId="0" fillId="0" borderId="0" xfId="65" applyNumberFormat="1" applyFont="1" applyFill="1" applyBorder="1" applyProtection="1">
      <alignment/>
      <protection/>
    </xf>
    <xf numFmtId="2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65" applyNumberFormat="1" applyFont="1" applyFill="1" applyProtection="1">
      <alignment/>
      <protection/>
    </xf>
    <xf numFmtId="0" fontId="18" fillId="0" borderId="0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/>
      <protection/>
    </xf>
    <xf numFmtId="0" fontId="9" fillId="2" borderId="8" xfId="64" applyFont="1" applyFill="1" applyBorder="1" applyAlignment="1" applyProtection="1">
      <alignment horizontal="center" vertical="center" wrapText="1"/>
      <protection/>
    </xf>
    <xf numFmtId="0" fontId="0" fillId="0" borderId="8" xfId="57" applyFont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vertical="center" wrapText="1"/>
      <protection/>
    </xf>
    <xf numFmtId="0" fontId="0" fillId="0" borderId="8" xfId="57" applyFont="1" applyFill="1" applyBorder="1" applyAlignment="1" applyProtection="1">
      <alignment horizontal="left" vertical="center" wrapText="1" indent="1"/>
      <protection/>
    </xf>
    <xf numFmtId="0" fontId="0" fillId="0" borderId="8" xfId="57" applyFont="1" applyBorder="1" applyAlignment="1" applyProtection="1">
      <alignment vertical="center" wrapText="1"/>
      <protection/>
    </xf>
    <xf numFmtId="0" fontId="0" fillId="0" borderId="8" xfId="57" applyFont="1" applyBorder="1" applyAlignment="1" applyProtection="1">
      <alignment horizontal="center" vertical="center"/>
      <protection/>
    </xf>
    <xf numFmtId="0" fontId="0" fillId="0" borderId="8" xfId="57" applyFont="1" applyBorder="1" applyAlignment="1" applyProtection="1">
      <alignment horizontal="left" vertical="center" wrapText="1" indent="1"/>
      <protection/>
    </xf>
    <xf numFmtId="0" fontId="9" fillId="2" borderId="8" xfId="57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5" applyNumberFormat="1" applyFont="1" applyBorder="1" applyAlignment="1" applyProtection="1">
      <alignment vertical="center"/>
      <protection/>
    </xf>
    <xf numFmtId="0" fontId="0" fillId="0" borderId="0" xfId="65" applyNumberFormat="1" applyFont="1" applyBorder="1" applyAlignment="1" applyProtection="1">
      <alignment vertical="center"/>
      <protection/>
    </xf>
    <xf numFmtId="0" fontId="9" fillId="0" borderId="8" xfId="57" applyFont="1" applyFill="1" applyBorder="1" applyAlignment="1" applyProtection="1">
      <alignment horizontal="left" vertical="center" wrapText="1"/>
      <protection/>
    </xf>
    <xf numFmtId="0" fontId="9" fillId="0" borderId="8" xfId="57" applyFont="1" applyBorder="1" applyAlignment="1" applyProtection="1">
      <alignment horizontal="center" vertical="center"/>
      <protection/>
    </xf>
    <xf numFmtId="0" fontId="0" fillId="0" borderId="11" xfId="57" applyFont="1" applyFill="1" applyBorder="1" applyAlignment="1" applyProtection="1">
      <alignment horizontal="left" vertical="center" wrapText="1"/>
      <protection/>
    </xf>
    <xf numFmtId="0" fontId="0" fillId="0" borderId="11" xfId="57" applyFont="1" applyBorder="1" applyAlignment="1" applyProtection="1">
      <alignment horizontal="center" vertical="center"/>
      <protection/>
    </xf>
    <xf numFmtId="4" fontId="0" fillId="5" borderId="12" xfId="57" applyNumberFormat="1" applyFont="1" applyFill="1" applyBorder="1" applyAlignment="1" applyProtection="1">
      <alignment horizontal="right" vertical="center"/>
      <protection locked="0"/>
    </xf>
    <xf numFmtId="0" fontId="0" fillId="7" borderId="8" xfId="67" applyNumberFormat="1" applyFont="1" applyFill="1" applyBorder="1" applyAlignment="1" applyProtection="1">
      <alignment horizontal="center" vertical="center" wrapText="1"/>
      <protection/>
    </xf>
    <xf numFmtId="182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182" fontId="0" fillId="7" borderId="8" xfId="57" applyNumberFormat="1" applyFont="1" applyFill="1" applyBorder="1" applyAlignment="1" applyProtection="1">
      <alignment horizontal="right" vertical="center" wrapText="1"/>
      <protection/>
    </xf>
    <xf numFmtId="182" fontId="0" fillId="7" borderId="8" xfId="57" applyNumberFormat="1" applyFont="1" applyFill="1" applyBorder="1" applyAlignment="1" applyProtection="1">
      <alignment horizontal="right" vertical="center"/>
      <protection/>
    </xf>
    <xf numFmtId="182" fontId="0" fillId="5" borderId="8" xfId="57" applyNumberFormat="1" applyFont="1" applyFill="1" applyBorder="1" applyAlignment="1" applyProtection="1">
      <alignment horizontal="right" vertical="center"/>
      <protection locked="0"/>
    </xf>
    <xf numFmtId="182" fontId="9" fillId="2" borderId="8" xfId="64" applyNumberFormat="1" applyFont="1" applyFill="1" applyBorder="1" applyAlignment="1" applyProtection="1">
      <alignment horizontal="center" vertical="center" wrapText="1"/>
      <protection/>
    </xf>
    <xf numFmtId="182" fontId="9" fillId="7" borderId="8" xfId="57" applyNumberFormat="1" applyFont="1" applyFill="1" applyBorder="1" applyAlignment="1" applyProtection="1">
      <alignment horizontal="right" vertical="center"/>
      <protection/>
    </xf>
    <xf numFmtId="0" fontId="34" fillId="0" borderId="0" xfId="54" applyNumberFormat="1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vertical="center" wrapText="1"/>
      <protection/>
    </xf>
    <xf numFmtId="49" fontId="36" fillId="0" borderId="0" xfId="54" applyFont="1" applyFill="1" applyAlignment="1" applyProtection="1">
      <alignment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vertical="top"/>
      <protection/>
    </xf>
    <xf numFmtId="49" fontId="38" fillId="0" borderId="0" xfId="54" applyFont="1" applyFill="1" applyBorder="1" applyAlignment="1" applyProtection="1">
      <alignment wrapText="1"/>
      <protection/>
    </xf>
    <xf numFmtId="0" fontId="37" fillId="0" borderId="0" xfId="54" applyNumberFormat="1" applyFont="1" applyFill="1" applyAlignment="1" applyProtection="1">
      <alignment horizontal="left" vertical="top" wrapText="1"/>
      <protection/>
    </xf>
    <xf numFmtId="49" fontId="0" fillId="0" borderId="0" xfId="54" applyFont="1" applyFill="1" applyAlignment="1" applyProtection="1">
      <alignment vertical="top" wrapText="1"/>
      <protection/>
    </xf>
    <xf numFmtId="49" fontId="35" fillId="0" borderId="0" xfId="54" applyFont="1" applyFill="1" applyBorder="1" applyAlignment="1" applyProtection="1">
      <alignment wrapText="1"/>
      <protection/>
    </xf>
    <xf numFmtId="49" fontId="40" fillId="0" borderId="13" xfId="54" applyFont="1" applyFill="1" applyBorder="1" applyAlignment="1" applyProtection="1">
      <alignment wrapText="1"/>
      <protection/>
    </xf>
    <xf numFmtId="49" fontId="40" fillId="0" borderId="14" xfId="54" applyFont="1" applyFill="1" applyBorder="1" applyAlignment="1" applyProtection="1">
      <alignment wrapText="1"/>
      <protection/>
    </xf>
    <xf numFmtId="49" fontId="40" fillId="0" borderId="0" xfId="54" applyFont="1" applyFill="1" applyBorder="1" applyAlignment="1" applyProtection="1">
      <alignment wrapText="1"/>
      <protection/>
    </xf>
    <xf numFmtId="49" fontId="41" fillId="0" borderId="14" xfId="54" applyFont="1" applyFill="1" applyBorder="1" applyAlignment="1" applyProtection="1">
      <alignment vertical="center" wrapText="1"/>
      <protection/>
    </xf>
    <xf numFmtId="49" fontId="35" fillId="0" borderId="13" xfId="54" applyFont="1" applyFill="1" applyBorder="1" applyAlignment="1" applyProtection="1">
      <alignment wrapText="1"/>
      <protection/>
    </xf>
    <xf numFmtId="49" fontId="42" fillId="0" borderId="14" xfId="54" applyFont="1" applyFill="1" applyBorder="1" applyAlignment="1" applyProtection="1">
      <alignment horizontal="left" vertical="center" wrapText="1"/>
      <protection/>
    </xf>
    <xf numFmtId="49" fontId="41" fillId="0" borderId="14" xfId="54" applyFont="1" applyFill="1" applyBorder="1" applyAlignment="1" applyProtection="1">
      <alignment horizontal="center" vertical="center" wrapText="1"/>
      <protection/>
    </xf>
    <xf numFmtId="49" fontId="42" fillId="0" borderId="13" xfId="54" applyFont="1" applyFill="1" applyBorder="1" applyAlignment="1" applyProtection="1">
      <alignment horizontal="left" vertical="center" wrapText="1"/>
      <protection/>
    </xf>
    <xf numFmtId="49" fontId="42" fillId="0" borderId="0" xfId="54" applyFont="1" applyFill="1" applyBorder="1" applyAlignment="1" applyProtection="1">
      <alignment horizontal="left" vertical="center" wrapText="1"/>
      <protection/>
    </xf>
    <xf numFmtId="49" fontId="44" fillId="5" borderId="7" xfId="52" applyNumberFormat="1" applyFont="1" applyFill="1" applyBorder="1" applyAlignment="1" applyProtection="1">
      <alignment horizontal="center" vertical="center" wrapText="1"/>
      <protection/>
    </xf>
    <xf numFmtId="49" fontId="40" fillId="8" borderId="0" xfId="54" applyFont="1" applyFill="1" applyBorder="1" applyAlignment="1">
      <alignment wrapText="1"/>
      <protection/>
    </xf>
    <xf numFmtId="49" fontId="44" fillId="11" borderId="7" xfId="52" applyNumberFormat="1" applyFont="1" applyFill="1" applyBorder="1" applyAlignment="1" applyProtection="1">
      <alignment horizontal="center" vertical="center" wrapText="1"/>
      <protection/>
    </xf>
    <xf numFmtId="49" fontId="44" fillId="7" borderId="7" xfId="52" applyNumberFormat="1" applyFont="1" applyFill="1" applyBorder="1" applyAlignment="1" applyProtection="1">
      <alignment horizontal="center" vertical="center" wrapText="1"/>
      <protection/>
    </xf>
    <xf numFmtId="49" fontId="44" fillId="12" borderId="7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vertical="top" wrapText="1"/>
      <protection/>
    </xf>
    <xf numFmtId="49" fontId="13" fillId="0" borderId="0" xfId="43" applyNumberFormat="1" applyFont="1" applyFill="1" applyBorder="1" applyAlignment="1" applyProtection="1">
      <alignment wrapText="1"/>
      <protection/>
    </xf>
    <xf numFmtId="49" fontId="13" fillId="0" borderId="0" xfId="43" applyNumberFormat="1" applyFont="1" applyFill="1" applyBorder="1" applyAlignment="1" applyProtection="1">
      <alignment horizontal="left" wrapText="1"/>
      <protection/>
    </xf>
    <xf numFmtId="49" fontId="40" fillId="0" borderId="0" xfId="54" applyFont="1" applyFill="1" applyBorder="1" applyAlignment="1" applyProtection="1">
      <alignment horizontal="right" wrapText="1"/>
      <protection/>
    </xf>
    <xf numFmtId="49" fontId="35" fillId="0" borderId="15" xfId="54" applyFont="1" applyFill="1" applyBorder="1" applyAlignment="1" applyProtection="1">
      <alignment wrapText="1"/>
      <protection/>
    </xf>
    <xf numFmtId="49" fontId="42" fillId="0" borderId="16" xfId="54" applyFont="1" applyFill="1" applyBorder="1" applyAlignment="1" applyProtection="1">
      <alignment horizontal="left" vertical="center" wrapText="1"/>
      <protection/>
    </xf>
    <xf numFmtId="49" fontId="42" fillId="0" borderId="15" xfId="54" applyFont="1" applyFill="1" applyBorder="1" applyAlignment="1" applyProtection="1">
      <alignment horizontal="left" vertical="center" wrapText="1"/>
      <protection/>
    </xf>
    <xf numFmtId="49" fontId="42" fillId="0" borderId="17" xfId="54" applyFont="1" applyFill="1" applyBorder="1" applyAlignment="1" applyProtection="1">
      <alignment horizontal="left" vertical="center" wrapText="1"/>
      <protection/>
    </xf>
    <xf numFmtId="49" fontId="41" fillId="0" borderId="16" xfId="54" applyFont="1" applyFill="1" applyBorder="1" applyAlignment="1" applyProtection="1">
      <alignment vertical="center" wrapText="1"/>
      <protection/>
    </xf>
    <xf numFmtId="49" fontId="0" fillId="0" borderId="0" xfId="56" applyNumberFormat="1" applyFont="1" applyProtection="1">
      <alignment vertical="top"/>
      <protection/>
    </xf>
    <xf numFmtId="49" fontId="0" fillId="0" borderId="0" xfId="61" applyFont="1" applyAlignment="1" applyProtection="1">
      <alignment vertical="center" wrapText="1"/>
      <protection/>
    </xf>
    <xf numFmtId="49" fontId="12" fillId="0" borderId="0" xfId="61" applyFont="1" applyAlignment="1" applyProtection="1">
      <alignment vertical="center"/>
      <protection/>
    </xf>
    <xf numFmtId="49" fontId="0" fillId="0" borderId="0" xfId="49" applyFont="1" applyProtection="1">
      <alignment vertical="top"/>
      <protection/>
    </xf>
    <xf numFmtId="0" fontId="0" fillId="0" borderId="8" xfId="60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/>
      <protection/>
    </xf>
    <xf numFmtId="0" fontId="0" fillId="0" borderId="8" xfId="64" applyFont="1" applyFill="1" applyBorder="1" applyAlignment="1" applyProtection="1">
      <alignment horizontal="center" vertical="center" wrapText="1"/>
      <protection/>
    </xf>
    <xf numFmtId="0" fontId="50" fillId="8" borderId="0" xfId="57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>
      <alignment horizontal="center" vertical="center" wrapText="1"/>
      <protection/>
    </xf>
    <xf numFmtId="0" fontId="0" fillId="0" borderId="8" xfId="64" applyFont="1" applyFill="1" applyBorder="1" applyAlignment="1" applyProtection="1">
      <alignment horizontal="center" vertical="center" wrapText="1"/>
      <protection hidden="1"/>
    </xf>
    <xf numFmtId="0" fontId="50" fillId="0" borderId="0" xfId="64" applyFont="1" applyBorder="1" applyAlignment="1" applyProtection="1">
      <alignment horizontal="center" vertical="center" wrapText="1"/>
      <protection/>
    </xf>
    <xf numFmtId="0" fontId="0" fillId="0" borderId="8" xfId="65" applyNumberFormat="1" applyFont="1" applyBorder="1" applyAlignment="1" applyProtection="1">
      <alignment horizontal="center" vertical="center" wrapText="1"/>
      <protection/>
    </xf>
    <xf numFmtId="0" fontId="0" fillId="0" borderId="8" xfId="65" applyNumberFormat="1" applyFont="1" applyFill="1" applyBorder="1" applyAlignment="1" applyProtection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 indent="1"/>
      <protection/>
    </xf>
    <xf numFmtId="49" fontId="13" fillId="0" borderId="0" xfId="42" applyNumberFormat="1" applyFill="1" applyBorder="1" applyAlignment="1" applyProtection="1">
      <alignment horizontal="left" vertical="top" indent="1"/>
      <protection/>
    </xf>
    <xf numFmtId="0" fontId="0" fillId="0" borderId="8" xfId="57" applyFont="1" applyFill="1" applyBorder="1" applyAlignment="1" applyProtection="1">
      <alignment horizontal="left" vertical="center" wrapText="1" indent="1"/>
      <protection/>
    </xf>
    <xf numFmtId="0" fontId="0" fillId="0" borderId="8" xfId="57" applyFont="1" applyFill="1" applyBorder="1" applyAlignment="1" applyProtection="1">
      <alignment horizontal="left" vertical="center" wrapText="1" indent="2"/>
      <protection/>
    </xf>
    <xf numFmtId="0" fontId="9" fillId="0" borderId="18" xfId="57" applyFont="1" applyFill="1" applyBorder="1" applyAlignment="1" applyProtection="1">
      <alignment horizontal="left" vertical="center" wrapText="1" indent="1"/>
      <protection/>
    </xf>
    <xf numFmtId="0" fontId="0" fillId="0" borderId="18" xfId="57" applyFont="1" applyFill="1" applyBorder="1" applyAlignment="1" applyProtection="1">
      <alignment horizontal="left" vertical="center" wrapText="1" indent="1"/>
      <protection/>
    </xf>
    <xf numFmtId="0" fontId="0" fillId="0" borderId="11" xfId="57" applyFont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vertical="top"/>
      <protection/>
    </xf>
    <xf numFmtId="3" fontId="0" fillId="7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19" xfId="65" applyNumberFormat="1" applyFont="1" applyFill="1" applyBorder="1" applyProtection="1">
      <alignment/>
      <protection/>
    </xf>
    <xf numFmtId="0" fontId="0" fillId="0" borderId="19" xfId="57" applyFont="1" applyFill="1" applyBorder="1" applyAlignment="1" applyProtection="1">
      <alignment horizontal="center" vertical="center" wrapText="1"/>
      <protection/>
    </xf>
    <xf numFmtId="0" fontId="0" fillId="0" borderId="19" xfId="57" applyFont="1" applyFill="1" applyBorder="1" applyAlignment="1" applyProtection="1">
      <alignment horizontal="center" vertical="center"/>
      <protection/>
    </xf>
    <xf numFmtId="4" fontId="0" fillId="0" borderId="19" xfId="57" applyNumberFormat="1" applyFont="1" applyFill="1" applyBorder="1" applyAlignment="1" applyProtection="1">
      <alignment horizontal="right"/>
      <protection/>
    </xf>
    <xf numFmtId="0" fontId="0" fillId="13" borderId="20" xfId="65" applyNumberFormat="1" applyFont="1" applyFill="1" applyBorder="1" applyProtection="1">
      <alignment/>
      <protection/>
    </xf>
    <xf numFmtId="0" fontId="27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2" xfId="45" applyNumberFormat="1" applyFont="1" applyFill="1" applyBorder="1" applyAlignment="1" applyProtection="1">
      <alignment horizontal="center" vertical="top"/>
      <protection/>
    </xf>
    <xf numFmtId="0" fontId="0" fillId="0" borderId="23" xfId="65" applyNumberFormat="1" applyFont="1" applyBorder="1" applyProtection="1">
      <alignment/>
      <protection/>
    </xf>
    <xf numFmtId="0" fontId="0" fillId="0" borderId="23" xfId="57" applyFont="1" applyBorder="1" applyProtection="1">
      <alignment/>
      <protection/>
    </xf>
    <xf numFmtId="4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49" fontId="0" fillId="5" borderId="24" xfId="57" applyNumberFormat="1" applyFont="1" applyFill="1" applyBorder="1" applyAlignment="1" applyProtection="1">
      <alignment horizontal="right" vertical="center" wrapText="1"/>
      <protection locked="0"/>
    </xf>
    <xf numFmtId="182" fontId="0" fillId="7" borderId="11" xfId="57" applyNumberFormat="1" applyFont="1" applyFill="1" applyBorder="1" applyAlignment="1" applyProtection="1">
      <alignment horizontal="right" vertical="center"/>
      <protection/>
    </xf>
    <xf numFmtId="182" fontId="0" fillId="5" borderId="11" xfId="57" applyNumberFormat="1" applyFont="1" applyFill="1" applyBorder="1" applyAlignment="1" applyProtection="1">
      <alignment horizontal="right" vertical="center"/>
      <protection locked="0"/>
    </xf>
    <xf numFmtId="22" fontId="0" fillId="0" borderId="0" xfId="60" applyNumberFormat="1" applyFont="1" applyAlignment="1" applyProtection="1">
      <alignment horizontal="left" vertical="center" wrapText="1"/>
      <protection/>
    </xf>
    <xf numFmtId="0" fontId="12" fillId="0" borderId="0" xfId="57" applyFont="1" applyFill="1" applyAlignment="1" applyProtection="1">
      <alignment horizontal="left"/>
      <protection/>
    </xf>
    <xf numFmtId="0" fontId="31" fillId="0" borderId="0" xfId="57" applyFont="1" applyFill="1" applyProtection="1">
      <alignment/>
      <protection/>
    </xf>
    <xf numFmtId="49" fontId="0" fillId="0" borderId="8" xfId="57" applyNumberFormat="1" applyFont="1" applyFill="1" applyBorder="1" applyAlignment="1" applyProtection="1">
      <alignment horizontal="center" vertical="center" wrapText="1"/>
      <protection/>
    </xf>
    <xf numFmtId="182" fontId="0" fillId="0" borderId="8" xfId="57" applyNumberFormat="1" applyFont="1" applyFill="1" applyBorder="1" applyAlignment="1" applyProtection="1">
      <alignment horizontal="right" vertical="center"/>
      <protection/>
    </xf>
    <xf numFmtId="182" fontId="0" fillId="0" borderId="8" xfId="57" applyNumberFormat="1" applyFont="1" applyFill="1" applyBorder="1" applyAlignment="1" applyProtection="1">
      <alignment horizontal="right" vertical="center" wrapText="1"/>
      <protection/>
    </xf>
    <xf numFmtId="0" fontId="0" fillId="0" borderId="0" xfId="57" applyFont="1" applyFill="1" applyProtection="1">
      <alignment/>
      <protection/>
    </xf>
    <xf numFmtId="0" fontId="29" fillId="0" borderId="0" xfId="57" applyFont="1" applyFill="1" applyProtection="1">
      <alignment/>
      <protection/>
    </xf>
    <xf numFmtId="0" fontId="9" fillId="0" borderId="18" xfId="57" applyFont="1" applyFill="1" applyBorder="1" applyAlignment="1" applyProtection="1">
      <alignment horizontal="center" vertical="center"/>
      <protection/>
    </xf>
    <xf numFmtId="182" fontId="9" fillId="0" borderId="18" xfId="57" applyNumberFormat="1" applyFont="1" applyFill="1" applyBorder="1" applyAlignment="1" applyProtection="1">
      <alignment horizontal="right" vertical="center"/>
      <protection/>
    </xf>
    <xf numFmtId="0" fontId="0" fillId="0" borderId="18" xfId="57" applyFont="1" applyFill="1" applyBorder="1" applyAlignment="1" applyProtection="1">
      <alignment horizontal="center" vertical="center"/>
      <protection/>
    </xf>
    <xf numFmtId="182" fontId="0" fillId="0" borderId="18" xfId="57" applyNumberFormat="1" applyFont="1" applyFill="1" applyBorder="1" applyAlignment="1" applyProtection="1">
      <alignment horizontal="right" vertical="center"/>
      <protection/>
    </xf>
    <xf numFmtId="49" fontId="0" fillId="5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12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49" fontId="0" fillId="5" borderId="7" xfId="60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54" applyNumberFormat="1" applyFont="1" applyFill="1" applyBorder="1" applyAlignment="1" applyProtection="1">
      <alignment horizontal="left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/>
      <protection/>
    </xf>
    <xf numFmtId="0" fontId="40" fillId="0" borderId="0" xfId="54" applyNumberFormat="1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horizontal="left" wrapText="1"/>
      <protection/>
    </xf>
    <xf numFmtId="0" fontId="37" fillId="0" borderId="0" xfId="34" applyFont="1" applyFill="1" applyBorder="1" applyAlignment="1" applyProtection="1">
      <alignment horizontal="right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 inden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49" fontId="40" fillId="0" borderId="0" xfId="54" applyFont="1" applyFill="1" applyBorder="1" applyAlignment="1" applyProtection="1">
      <alignment horizontal="justify" vertical="justify" wrapText="1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37" fillId="0" borderId="0" xfId="34" applyFont="1" applyFill="1" applyBorder="1" applyAlignment="1" applyProtection="1">
      <alignment horizontal="left" vertical="center" wrapText="1"/>
      <protection/>
    </xf>
    <xf numFmtId="0" fontId="40" fillId="0" borderId="0" xfId="54" applyNumberFormat="1" applyFont="1" applyFill="1" applyBorder="1" applyAlignment="1" applyProtection="1">
      <alignment horizontal="justify" vertical="top" wrapText="1"/>
      <protection/>
    </xf>
    <xf numFmtId="49" fontId="40" fillId="8" borderId="25" xfId="54" applyFont="1" applyFill="1" applyBorder="1" applyAlignment="1">
      <alignment vertical="center" wrapText="1"/>
      <protection/>
    </xf>
    <xf numFmtId="49" fontId="40" fillId="8" borderId="0" xfId="54" applyFont="1" applyFill="1" applyBorder="1" applyAlignment="1">
      <alignment vertical="center" wrapText="1"/>
      <protection/>
    </xf>
    <xf numFmtId="49" fontId="40" fillId="8" borderId="25" xfId="54" applyFont="1" applyFill="1" applyBorder="1" applyAlignment="1">
      <alignment horizontal="left" vertical="center" wrapText="1"/>
      <protection/>
    </xf>
    <xf numFmtId="49" fontId="40" fillId="8" borderId="0" xfId="54" applyFont="1" applyFill="1" applyBorder="1" applyAlignment="1">
      <alignment horizontal="left" vertical="center"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37" fillId="2" borderId="26" xfId="40" applyNumberFormat="1" applyFont="1" applyFill="1" applyBorder="1" applyAlignment="1">
      <alignment horizontal="center" vertical="center" wrapText="1"/>
      <protection/>
    </xf>
    <xf numFmtId="0" fontId="37" fillId="2" borderId="27" xfId="40" applyNumberFormat="1" applyFont="1" applyFill="1" applyBorder="1" applyAlignment="1">
      <alignment horizontal="center" vertical="center" wrapText="1"/>
      <protection/>
    </xf>
    <xf numFmtId="0" fontId="37" fillId="2" borderId="28" xfId="40" applyNumberFormat="1" applyFont="1" applyFill="1" applyBorder="1" applyAlignment="1">
      <alignment horizontal="center" vertical="center" wrapText="1"/>
      <protection/>
    </xf>
    <xf numFmtId="0" fontId="18" fillId="0" borderId="6" xfId="66" applyFont="1" applyBorder="1" applyAlignment="1">
      <alignment horizontal="center" vertical="center" wrapText="1"/>
      <protection/>
    </xf>
    <xf numFmtId="0" fontId="0" fillId="0" borderId="29" xfId="57" applyFont="1" applyFill="1" applyBorder="1" applyAlignment="1" applyProtection="1">
      <alignment horizontal="center" wrapText="1"/>
      <protection/>
    </xf>
    <xf numFmtId="0" fontId="18" fillId="0" borderId="30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0" fillId="5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58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58" applyFont="1" applyFill="1" applyBorder="1" applyAlignment="1">
      <alignment horizontal="center" vertical="center" wrapText="1" shrinkToFit="1"/>
      <protection/>
    </xf>
    <xf numFmtId="0" fontId="9" fillId="2" borderId="12" xfId="65" applyNumberFormat="1" applyFont="1" applyFill="1" applyBorder="1" applyAlignment="1" applyProtection="1">
      <alignment horizontal="center" vertical="center"/>
      <protection/>
    </xf>
    <xf numFmtId="0" fontId="9" fillId="2" borderId="24" xfId="65" applyNumberFormat="1" applyFont="1" applyFill="1" applyBorder="1" applyAlignment="1" applyProtection="1">
      <alignment horizontal="center" vertical="center"/>
      <protection/>
    </xf>
    <xf numFmtId="0" fontId="9" fillId="2" borderId="31" xfId="65" applyNumberFormat="1" applyFont="1" applyFill="1" applyBorder="1" applyAlignment="1" applyProtection="1">
      <alignment horizontal="center" vertical="center"/>
      <protection/>
    </xf>
    <xf numFmtId="0" fontId="9" fillId="2" borderId="32" xfId="65" applyNumberFormat="1" applyFont="1" applyFill="1" applyBorder="1" applyAlignment="1" applyProtection="1">
      <alignment horizontal="center" vertical="center"/>
      <protection/>
    </xf>
    <xf numFmtId="49" fontId="51" fillId="0" borderId="9" xfId="45" applyNumberFormat="1" applyFont="1" applyBorder="1" applyAlignment="1" applyProtection="1">
      <alignment horizontal="center" vertical="center" wrapText="1"/>
      <protection/>
    </xf>
    <xf numFmtId="49" fontId="13" fillId="0" borderId="9" xfId="45" applyNumberFormat="1" applyFont="1" applyBorder="1" applyAlignment="1" applyProtection="1">
      <alignment horizontal="center" vertical="center" wrapText="1"/>
      <protection/>
    </xf>
    <xf numFmtId="1" fontId="0" fillId="0" borderId="11" xfId="45" applyNumberFormat="1" applyFont="1" applyBorder="1" applyAlignment="1" applyProtection="1">
      <alignment horizontal="center" vertical="center"/>
      <protection/>
    </xf>
    <xf numFmtId="1" fontId="0" fillId="0" borderId="18" xfId="45" applyNumberFormat="1" applyFont="1" applyBorder="1" applyAlignment="1" applyProtection="1">
      <alignment horizontal="center" vertical="center"/>
      <protection/>
    </xf>
    <xf numFmtId="49" fontId="0" fillId="12" borderId="33" xfId="65" applyNumberFormat="1" applyFont="1" applyFill="1" applyBorder="1" applyAlignment="1" applyProtection="1">
      <alignment horizontal="left" vertical="center" wrapText="1"/>
      <protection locked="0"/>
    </xf>
    <xf numFmtId="49" fontId="0" fillId="12" borderId="34" xfId="6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45" applyNumberFormat="1" applyFont="1" applyFill="1" applyBorder="1" applyAlignment="1" applyProtection="1">
      <alignment horizontal="center" vertical="center"/>
      <protection/>
    </xf>
    <xf numFmtId="0" fontId="9" fillId="0" borderId="8" xfId="57" applyFont="1" applyFill="1" applyBorder="1" applyAlignment="1" applyProtection="1">
      <alignment horizontal="center" vertical="center" wrapText="1"/>
      <protection/>
    </xf>
    <xf numFmtId="49" fontId="13" fillId="0" borderId="0" xfId="45" applyNumberFormat="1" applyFont="1" applyBorder="1" applyAlignment="1" applyProtection="1">
      <alignment horizontal="center" vertical="center"/>
      <protection/>
    </xf>
    <xf numFmtId="0" fontId="0" fillId="0" borderId="18" xfId="45" applyNumberFormat="1" applyFont="1" applyBorder="1" applyAlignment="1" applyProtection="1">
      <alignment horizontal="center" vertical="center"/>
      <protection/>
    </xf>
    <xf numFmtId="49" fontId="0" fillId="0" borderId="33" xfId="65" applyNumberFormat="1" applyFont="1" applyFill="1" applyBorder="1" applyAlignment="1" applyProtection="1">
      <alignment horizontal="left" vertical="center" wrapText="1"/>
      <protection/>
    </xf>
    <xf numFmtId="0" fontId="0" fillId="0" borderId="34" xfId="65" applyNumberFormat="1" applyFont="1" applyFill="1" applyBorder="1" applyAlignment="1" applyProtection="1">
      <alignment horizontal="left"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0" fillId="0" borderId="11" xfId="45" applyNumberFormat="1" applyFont="1" applyBorder="1" applyAlignment="1" applyProtection="1">
      <alignment horizontal="center" vertical="center"/>
      <protection/>
    </xf>
    <xf numFmtId="0" fontId="0" fillId="0" borderId="11" xfId="65" applyNumberFormat="1" applyFont="1" applyFill="1" applyBorder="1" applyAlignment="1" applyProtection="1">
      <alignment horizontal="left" vertical="center" wrapText="1"/>
      <protection/>
    </xf>
    <xf numFmtId="0" fontId="0" fillId="0" borderId="18" xfId="65" applyNumberFormat="1" applyFont="1" applyFill="1" applyBorder="1" applyAlignment="1" applyProtection="1">
      <alignment horizontal="left" vertical="center" wrapText="1"/>
      <protection/>
    </xf>
    <xf numFmtId="49" fontId="0" fillId="12" borderId="11" xfId="65" applyNumberFormat="1" applyFont="1" applyFill="1" applyBorder="1" applyAlignment="1" applyProtection="1">
      <alignment horizontal="left" vertical="center" wrapText="1"/>
      <protection locked="0"/>
    </xf>
    <xf numFmtId="49" fontId="0" fillId="12" borderId="18" xfId="65" applyNumberFormat="1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Гиперссылка_FORM3.1.2013(v2.0)" xfId="45"/>
    <cellStyle name="Заголовок" xfId="46"/>
    <cellStyle name="ЗаголовокСтолбца" xfId="47"/>
    <cellStyle name="Значение" xfId="48"/>
    <cellStyle name="Обычный 10" xfId="49"/>
    <cellStyle name="Обычный 12" xfId="50"/>
    <cellStyle name="Обычный 12 2" xfId="51"/>
    <cellStyle name="Обычный 2" xfId="52"/>
    <cellStyle name="Обычный 3" xfId="53"/>
    <cellStyle name="Обычный 3 3" xfId="54"/>
    <cellStyle name="Обычный 4_test_расчет тепловой энергии - для разработки 30 03 11" xfId="55"/>
    <cellStyle name="Обычный_46EE(v6.1.1)" xfId="56"/>
    <cellStyle name="Обычный_FORM3.1" xfId="57"/>
    <cellStyle name="Обычный_FORM7" xfId="58"/>
    <cellStyle name="Обычный_INVEST.WARM.PLAN.4.78(v0.1)" xfId="59"/>
    <cellStyle name="Обычный_MINENERGO.340.PRIL79(v0.1)" xfId="60"/>
    <cellStyle name="Обычный_PREDEL.JKH.2010(v1.3)" xfId="61"/>
    <cellStyle name="Обычный_SIMPLE_1_massive2" xfId="62"/>
    <cellStyle name="Обычный_SIMPLE_1_massive3" xfId="63"/>
    <cellStyle name="Обычный_Форма 4 Станция" xfId="64"/>
    <cellStyle name="Обычный_Форма3" xfId="65"/>
    <cellStyle name="Обычный_Шаблон по источникам для Модуля Реестр (2)" xfId="66"/>
    <cellStyle name="Обычный_эскиз паспорта_9" xfId="67"/>
    <cellStyle name="Followed Hyperlink" xfId="68"/>
    <cellStyle name="Стиль 1" xfId="69"/>
    <cellStyle name="Формула" xfId="70"/>
    <cellStyle name="ФормулаВБ_Мониторинг инвестиций" xfId="71"/>
    <cellStyle name="ФормулаНаКонтроль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3.png" /><Relationship Id="rId3" Type="http://schemas.openxmlformats.org/officeDocument/2006/relationships/image" Target="../media/image22.png" /><Relationship Id="rId4" Type="http://schemas.openxmlformats.org/officeDocument/2006/relationships/image" Target="../media/image21.png" /><Relationship Id="rId5" Type="http://schemas.openxmlformats.org/officeDocument/2006/relationships/image" Target="../media/image20.png" /><Relationship Id="rId6" Type="http://schemas.openxmlformats.org/officeDocument/2006/relationships/image" Target="../media/image19.png" /><Relationship Id="rId7" Type="http://schemas.openxmlformats.org/officeDocument/2006/relationships/image" Target="../media/image18.png" /><Relationship Id="rId8" Type="http://schemas.openxmlformats.org/officeDocument/2006/relationships/image" Target="../media/image1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Relationship Id="rId13" Type="http://schemas.openxmlformats.org/officeDocument/2006/relationships/image" Target="../media/image17.png" /><Relationship Id="rId14" Type="http://schemas.openxmlformats.org/officeDocument/2006/relationships/image" Target="../media/image7.png" /><Relationship Id="rId15" Type="http://schemas.openxmlformats.org/officeDocument/2006/relationships/image" Target="../media/image8.png" /><Relationship Id="rId16" Type="http://schemas.openxmlformats.org/officeDocument/2006/relationships/image" Target="../media/image9.png" /><Relationship Id="rId17" Type="http://schemas.openxmlformats.org/officeDocument/2006/relationships/image" Target="../media/image10.png" /><Relationship Id="rId18" Type="http://schemas.openxmlformats.org/officeDocument/2006/relationships/image" Target="../media/image11.png" /><Relationship Id="rId19" Type="http://schemas.openxmlformats.org/officeDocument/2006/relationships/image" Target="../media/image12.png" /><Relationship Id="rId20" Type="http://schemas.openxmlformats.org/officeDocument/2006/relationships/image" Target="../media/image13.png" /><Relationship Id="rId21" Type="http://schemas.openxmlformats.org/officeDocument/2006/relationships/image" Target="../media/image14.png" /><Relationship Id="rId22" Type="http://schemas.openxmlformats.org/officeDocument/2006/relationships/image" Target="../media/image15.png" /><Relationship Id="rId23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76200</xdr:rowOff>
    </xdr:from>
    <xdr:to>
      <xdr:col>3</xdr:col>
      <xdr:colOff>0</xdr:colOff>
      <xdr:row>18</xdr:row>
      <xdr:rowOff>542925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9572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15</xdr:row>
      <xdr:rowOff>161925</xdr:rowOff>
    </xdr:from>
    <xdr:to>
      <xdr:col>3</xdr:col>
      <xdr:colOff>0</xdr:colOff>
      <xdr:row>18</xdr:row>
      <xdr:rowOff>76200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409950"/>
          <a:ext cx="2066925" cy="48577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57150</xdr:rowOff>
    </xdr:from>
    <xdr:to>
      <xdr:col>3</xdr:col>
      <xdr:colOff>0</xdr:colOff>
      <xdr:row>15</xdr:row>
      <xdr:rowOff>161925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24175"/>
          <a:ext cx="2066925" cy="485775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57150</xdr:rowOff>
    </xdr:from>
    <xdr:to>
      <xdr:col>3</xdr:col>
      <xdr:colOff>0</xdr:colOff>
      <xdr:row>15</xdr:row>
      <xdr:rowOff>161925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24175"/>
          <a:ext cx="2066925" cy="485775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12</xdr:row>
      <xdr:rowOff>76200</xdr:rowOff>
    </xdr:from>
    <xdr:to>
      <xdr:col>3</xdr:col>
      <xdr:colOff>0</xdr:colOff>
      <xdr:row>13</xdr:row>
      <xdr:rowOff>57150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57450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10</xdr:row>
      <xdr:rowOff>104775</xdr:rowOff>
    </xdr:from>
    <xdr:to>
      <xdr:col>3</xdr:col>
      <xdr:colOff>0</xdr:colOff>
      <xdr:row>12</xdr:row>
      <xdr:rowOff>76200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90725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7</xdr:row>
      <xdr:rowOff>152400</xdr:rowOff>
    </xdr:from>
    <xdr:to>
      <xdr:col>3</xdr:col>
      <xdr:colOff>0</xdr:colOff>
      <xdr:row>10</xdr:row>
      <xdr:rowOff>104775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66725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69</xdr:row>
      <xdr:rowOff>66675</xdr:rowOff>
    </xdr:from>
    <xdr:to>
      <xdr:col>24</xdr:col>
      <xdr:colOff>152400</xdr:colOff>
      <xdr:row>69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69</xdr:row>
      <xdr:rowOff>66675</xdr:rowOff>
    </xdr:from>
    <xdr:to>
      <xdr:col>19</xdr:col>
      <xdr:colOff>285750</xdr:colOff>
      <xdr:row>69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69</xdr:row>
      <xdr:rowOff>28575</xdr:rowOff>
    </xdr:from>
    <xdr:to>
      <xdr:col>20</xdr:col>
      <xdr:colOff>266700</xdr:colOff>
      <xdr:row>69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69</xdr:row>
      <xdr:rowOff>28575</xdr:rowOff>
    </xdr:from>
    <xdr:to>
      <xdr:col>23</xdr:col>
      <xdr:colOff>238125</xdr:colOff>
      <xdr:row>69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0</xdr:rowOff>
    </xdr:from>
    <xdr:to>
      <xdr:col>9</xdr:col>
      <xdr:colOff>180975</xdr:colOff>
      <xdr:row>19</xdr:row>
      <xdr:rowOff>0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19</xdr:row>
      <xdr:rowOff>0</xdr:rowOff>
    </xdr:from>
    <xdr:to>
      <xdr:col>15</xdr:col>
      <xdr:colOff>104775</xdr:colOff>
      <xdr:row>19</xdr:row>
      <xdr:rowOff>0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47625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47625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98</xdr:row>
      <xdr:rowOff>95250</xdr:rowOff>
    </xdr:from>
    <xdr:to>
      <xdr:col>5</xdr:col>
      <xdr:colOff>180975</xdr:colOff>
      <xdr:row>100</xdr:row>
      <xdr:rowOff>123825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98</xdr:row>
      <xdr:rowOff>95250</xdr:rowOff>
    </xdr:from>
    <xdr:to>
      <xdr:col>11</xdr:col>
      <xdr:colOff>104775</xdr:colOff>
      <xdr:row>100</xdr:row>
      <xdr:rowOff>123825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219075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09550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38125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38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266700</xdr:colOff>
      <xdr:row>69</xdr:row>
      <xdr:rowOff>247650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19</xdr:row>
      <xdr:rowOff>0</xdr:rowOff>
    </xdr:from>
    <xdr:to>
      <xdr:col>22</xdr:col>
      <xdr:colOff>228600</xdr:colOff>
      <xdr:row>19</xdr:row>
      <xdr:rowOff>0</xdr:rowOff>
    </xdr:to>
    <xdr:sp>
      <xdr:nvSpPr>
        <xdr:cNvPr id="52" name="PAGE_NUMBER_AREA"/>
        <xdr:cNvSpPr>
          <a:spLocks/>
        </xdr:cNvSpPr>
      </xdr:nvSpPr>
      <xdr:spPr>
        <a:xfrm>
          <a:off x="7620000" y="45720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24</xdr:col>
      <xdr:colOff>295275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3743325" y="143827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180975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%20&#1044;&#1084;&#1080;&#1090;&#1088;&#1080;&#1077;&#1074;&#1085;&#1072;\Desktop\&#1052;&#1086;&#1080;%20&#1076;&#1086;&#1082;&#1091;&#1084;&#1077;&#1085;&#1090;&#1099;\&#1054;&#1069;&#1057;\2015\FORM3.1.2015(v1.0.1)%20(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2;%203.1.%20&#1085;&#1072;%20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3">
        <row r="13">
          <cell r="I13">
            <v>47.3515</v>
          </cell>
        </row>
        <row r="16">
          <cell r="I16">
            <v>4.2515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на 2015"/>
      <sheetName val="1 п.г."/>
      <sheetName val="2 п.г."/>
      <sheetName val="на 15г. по зарег"/>
      <sheetName val="1.4. факт 2014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.4 план 2016"/>
    </sheetNames>
    <sheetDataSet>
      <sheetData sheetId="3">
        <row r="6">
          <cell r="C6">
            <v>41734.673</v>
          </cell>
        </row>
        <row r="17">
          <cell r="C17">
            <v>6359.9993906</v>
          </cell>
        </row>
        <row r="24">
          <cell r="C24">
            <v>32778.877156990355</v>
          </cell>
        </row>
      </sheetData>
      <sheetData sheetId="4">
        <row r="6">
          <cell r="C6">
            <v>37003.413</v>
          </cell>
        </row>
        <row r="17">
          <cell r="C17">
            <v>5282.082</v>
          </cell>
        </row>
        <row r="24">
          <cell r="C24">
            <v>31628.894999999997</v>
          </cell>
        </row>
      </sheetData>
      <sheetData sheetId="17">
        <row r="7">
          <cell r="H7">
            <v>4.1341248509585045</v>
          </cell>
          <cell r="I7">
            <v>3.9258605657801353</v>
          </cell>
          <cell r="J7">
            <v>3.608996551036198</v>
          </cell>
          <cell r="K7">
            <v>3.2588730719881975</v>
          </cell>
          <cell r="L7">
            <v>2.7819580305032403</v>
          </cell>
          <cell r="M7">
            <v>2.7058662282559722</v>
          </cell>
          <cell r="N7">
            <v>2.858407155384694</v>
          </cell>
          <cell r="O7">
            <v>2.862621243560128</v>
          </cell>
          <cell r="P7">
            <v>2.554494241544097</v>
          </cell>
          <cell r="Q7">
            <v>3.3230024713582775</v>
          </cell>
          <cell r="R7">
            <v>3.3600396475234597</v>
          </cell>
          <cell r="S7">
            <v>3.6291689421070976</v>
          </cell>
        </row>
        <row r="17">
          <cell r="H17">
            <v>0.9739006689951909</v>
          </cell>
          <cell r="I17">
            <v>0.8078811509549086</v>
          </cell>
          <cell r="J17">
            <v>0.5540643387153688</v>
          </cell>
          <cell r="K17">
            <v>0.5097536906792297</v>
          </cell>
          <cell r="L17">
            <v>0.19541594291691616</v>
          </cell>
          <cell r="M17">
            <v>0.29164713864003117</v>
          </cell>
          <cell r="N17">
            <v>0.31979596988794845</v>
          </cell>
          <cell r="O17">
            <v>0.35408688159345764</v>
          </cell>
          <cell r="P17">
            <v>0.26338239920025674</v>
          </cell>
          <cell r="Q17">
            <v>0.44361331527305614</v>
          </cell>
          <cell r="R17">
            <v>0.4238119812605211</v>
          </cell>
          <cell r="S17">
            <v>0.42843355698311475</v>
          </cell>
        </row>
        <row r="22">
          <cell r="H22">
            <v>5.395614113115408</v>
          </cell>
          <cell r="I22">
            <v>5.344159084927828</v>
          </cell>
          <cell r="J22">
            <v>5.219650889328879</v>
          </cell>
          <cell r="K22">
            <v>4.6962004540469975</v>
          </cell>
          <cell r="L22">
            <v>4.422275919354106</v>
          </cell>
          <cell r="M22">
            <v>4.130477000242527</v>
          </cell>
          <cell r="N22">
            <v>4.34193965848355</v>
          </cell>
          <cell r="O22">
            <v>4.285203438983344</v>
          </cell>
          <cell r="P22">
            <v>3.912126931367315</v>
          </cell>
          <cell r="Q22">
            <v>4.927969410325178</v>
          </cell>
          <cell r="R22">
            <v>5.018065847545651</v>
          </cell>
          <cell r="S22">
            <v>5.469498395136359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http://support.eias.ru/index.php?a=add&amp;catid=5" TargetMode="External" /><Relationship Id="rId3" Type="http://schemas.openxmlformats.org/officeDocument/2006/relationships/hyperlink" Target="mailto:RRomashchenko@fstrf.ru" TargetMode="External" /><Relationship Id="rId4" Type="http://schemas.openxmlformats.org/officeDocument/2006/relationships/hyperlink" Target="mailto:AKustova@fstrf.ru" TargetMode="External" /><Relationship Id="rId5" Type="http://schemas.openxmlformats.org/officeDocument/2006/relationships/hyperlink" Target="http://support.eias.ru/index.php?a=add&amp;catid=5" TargetMode="External" /><Relationship Id="rId6" Type="http://schemas.openxmlformats.org/officeDocument/2006/relationships/hyperlink" Target="mailto:sp@eias.ru" TargetMode="External" /><Relationship Id="rId7" Type="http://schemas.openxmlformats.org/officeDocument/2006/relationships/hyperlink" Target="http://eias.ru/?page=show_templates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8"/>
  <sheetViews>
    <sheetView showGridLines="0" zoomScalePageLayoutView="0" workbookViewId="0" topLeftCell="A1">
      <selection activeCell="AA17" sqref="AA17"/>
    </sheetView>
  </sheetViews>
  <sheetFormatPr defaultColWidth="9.140625" defaultRowHeight="11.25"/>
  <cols>
    <col min="1" max="1" width="3.28125" style="141" customWidth="1"/>
    <col min="2" max="2" width="8.7109375" style="141" customWidth="1"/>
    <col min="3" max="3" width="22.28125" style="141" customWidth="1"/>
    <col min="4" max="4" width="4.28125" style="141" customWidth="1"/>
    <col min="5" max="6" width="4.421875" style="141" customWidth="1"/>
    <col min="7" max="7" width="4.57421875" style="141" customWidth="1"/>
    <col min="8" max="24" width="4.421875" style="141" customWidth="1"/>
    <col min="25" max="25" width="4.421875" style="142" customWidth="1"/>
    <col min="26" max="26" width="9.140625" style="141" customWidth="1"/>
    <col min="27" max="27" width="9.140625" style="143" customWidth="1"/>
    <col min="28" max="16384" width="9.140625" style="141" customWidth="1"/>
  </cols>
  <sheetData>
    <row r="1" spans="1:27" ht="10.5" customHeight="1">
      <c r="A1" s="140"/>
      <c r="AA1" s="143" t="s">
        <v>225</v>
      </c>
    </row>
    <row r="2" spans="2:27" ht="16.5" customHeight="1">
      <c r="B2" s="251" t="str">
        <f>"Код шаблона: "&amp;GetCode()</f>
        <v>Код шаблона: FORM3.1.2016</v>
      </c>
      <c r="C2" s="251"/>
      <c r="D2" s="251"/>
      <c r="E2" s="251"/>
      <c r="F2" s="251"/>
      <c r="G2" s="251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2"/>
      <c r="Y2" s="143"/>
      <c r="AA2" s="141"/>
    </row>
    <row r="3" spans="2:25" ht="18" customHeight="1">
      <c r="B3" s="252" t="str">
        <f>"Версия "&amp;GetVersion()</f>
        <v>Версия 1.0.1</v>
      </c>
      <c r="C3" s="252"/>
      <c r="D3" s="145"/>
      <c r="E3" s="145"/>
      <c r="F3" s="145"/>
      <c r="G3" s="145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4"/>
      <c r="T3" s="144"/>
      <c r="U3" s="144"/>
      <c r="V3" s="146"/>
      <c r="W3" s="146"/>
      <c r="X3" s="146"/>
      <c r="Y3" s="146"/>
    </row>
    <row r="4" spans="2:25" ht="6" customHeight="1">
      <c r="B4" s="147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9" ht="32.25" customHeight="1">
      <c r="A5" s="148"/>
      <c r="B5" s="253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  <c r="Z5" s="148"/>
      <c r="AB5" s="148"/>
      <c r="AC5" s="148"/>
    </row>
    <row r="6" spans="1:25" ht="9.75" customHeight="1">
      <c r="A6" s="149"/>
      <c r="B6" s="150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</row>
    <row r="7" spans="1:25" ht="15" customHeight="1">
      <c r="A7" s="149"/>
      <c r="B7" s="154"/>
      <c r="C7" s="155"/>
      <c r="D7" s="152"/>
      <c r="E7" s="246" t="s">
        <v>226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153"/>
    </row>
    <row r="8" spans="1:25" ht="15" customHeight="1">
      <c r="A8" s="149"/>
      <c r="B8" s="154"/>
      <c r="C8" s="155"/>
      <c r="D8" s="152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153"/>
    </row>
    <row r="9" spans="1:25" ht="15" customHeight="1">
      <c r="A9" s="149"/>
      <c r="B9" s="154"/>
      <c r="C9" s="155"/>
      <c r="D9" s="152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153"/>
    </row>
    <row r="10" spans="1:25" ht="10.5" customHeight="1">
      <c r="A10" s="149"/>
      <c r="B10" s="154"/>
      <c r="C10" s="155"/>
      <c r="D10" s="152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153"/>
    </row>
    <row r="11" spans="1:25" ht="27" customHeight="1">
      <c r="A11" s="149"/>
      <c r="B11" s="154"/>
      <c r="C11" s="155"/>
      <c r="D11" s="152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153"/>
    </row>
    <row r="12" spans="1:25" ht="12" customHeight="1">
      <c r="A12" s="149"/>
      <c r="B12" s="154"/>
      <c r="C12" s="155"/>
      <c r="D12" s="152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153"/>
    </row>
    <row r="13" spans="1:25" ht="38.25" customHeight="1">
      <c r="A13" s="149"/>
      <c r="B13" s="154"/>
      <c r="C13" s="155"/>
      <c r="D13" s="152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156"/>
    </row>
    <row r="14" spans="1:25" ht="15" customHeight="1">
      <c r="A14" s="149"/>
      <c r="B14" s="154"/>
      <c r="C14" s="155"/>
      <c r="D14" s="152"/>
      <c r="E14" s="246" t="s">
        <v>227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153"/>
    </row>
    <row r="15" spans="1:25" ht="15">
      <c r="A15" s="149"/>
      <c r="B15" s="154"/>
      <c r="C15" s="155"/>
      <c r="D15" s="152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153"/>
    </row>
    <row r="16" spans="1:25" ht="15">
      <c r="A16" s="149"/>
      <c r="B16" s="154"/>
      <c r="C16" s="155"/>
      <c r="D16" s="152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153"/>
    </row>
    <row r="17" spans="1:25" ht="15" customHeight="1">
      <c r="A17" s="149"/>
      <c r="B17" s="154"/>
      <c r="C17" s="155"/>
      <c r="D17" s="152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153"/>
    </row>
    <row r="18" spans="1:25" ht="15">
      <c r="A18" s="149"/>
      <c r="B18" s="154"/>
      <c r="C18" s="155"/>
      <c r="D18" s="152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153"/>
    </row>
    <row r="19" spans="1:25" ht="59.25" customHeight="1">
      <c r="A19" s="149"/>
      <c r="B19" s="154"/>
      <c r="C19" s="155"/>
      <c r="D19" s="157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153"/>
    </row>
    <row r="20" spans="1:25" ht="13.5" hidden="1">
      <c r="A20" s="149"/>
      <c r="B20" s="154"/>
      <c r="C20" s="155"/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3"/>
    </row>
    <row r="21" spans="1:25" ht="14.25" customHeight="1" hidden="1">
      <c r="A21" s="149"/>
      <c r="B21" s="154"/>
      <c r="C21" s="155"/>
      <c r="D21" s="150"/>
      <c r="E21" s="159" t="s">
        <v>228</v>
      </c>
      <c r="F21" s="247" t="s">
        <v>229</v>
      </c>
      <c r="G21" s="248"/>
      <c r="H21" s="248"/>
      <c r="I21" s="248"/>
      <c r="J21" s="248"/>
      <c r="K21" s="248"/>
      <c r="L21" s="248"/>
      <c r="M21" s="248"/>
      <c r="N21" s="160"/>
      <c r="O21" s="161" t="s">
        <v>228</v>
      </c>
      <c r="P21" s="249" t="s">
        <v>230</v>
      </c>
      <c r="Q21" s="250"/>
      <c r="R21" s="250"/>
      <c r="S21" s="250"/>
      <c r="T21" s="250"/>
      <c r="U21" s="250"/>
      <c r="V21" s="250"/>
      <c r="W21" s="250"/>
      <c r="X21" s="250"/>
      <c r="Y21" s="153"/>
    </row>
    <row r="22" spans="1:25" ht="14.25" customHeight="1" hidden="1">
      <c r="A22" s="149"/>
      <c r="B22" s="154"/>
      <c r="C22" s="155"/>
      <c r="D22" s="150"/>
      <c r="E22" s="162" t="s">
        <v>228</v>
      </c>
      <c r="F22" s="247" t="s">
        <v>231</v>
      </c>
      <c r="G22" s="248"/>
      <c r="H22" s="248"/>
      <c r="I22" s="248"/>
      <c r="J22" s="248"/>
      <c r="K22" s="248"/>
      <c r="L22" s="248"/>
      <c r="M22" s="248"/>
      <c r="N22" s="160"/>
      <c r="O22" s="163" t="s">
        <v>228</v>
      </c>
      <c r="P22" s="249" t="s">
        <v>232</v>
      </c>
      <c r="Q22" s="250"/>
      <c r="R22" s="250"/>
      <c r="S22" s="250"/>
      <c r="T22" s="250"/>
      <c r="U22" s="250"/>
      <c r="V22" s="250"/>
      <c r="W22" s="250"/>
      <c r="X22" s="250"/>
      <c r="Y22" s="153"/>
    </row>
    <row r="23" spans="1:25" ht="27" customHeight="1" hidden="1">
      <c r="A23" s="149"/>
      <c r="B23" s="154"/>
      <c r="C23" s="155"/>
      <c r="D23" s="150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3"/>
    </row>
    <row r="24" spans="1:25" ht="10.5" customHeight="1" hidden="1">
      <c r="A24" s="149"/>
      <c r="B24" s="154"/>
      <c r="C24" s="155"/>
      <c r="D24" s="150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3"/>
    </row>
    <row r="25" spans="1:25" ht="27" customHeight="1" hidden="1">
      <c r="A25" s="149"/>
      <c r="B25" s="154"/>
      <c r="C25" s="155"/>
      <c r="D25" s="150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3"/>
    </row>
    <row r="26" spans="1:25" ht="12" customHeight="1" hidden="1">
      <c r="A26" s="149"/>
      <c r="B26" s="154"/>
      <c r="C26" s="155"/>
      <c r="D26" s="150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3"/>
    </row>
    <row r="27" spans="1:25" ht="38.25" customHeight="1" hidden="1">
      <c r="A27" s="149"/>
      <c r="B27" s="154"/>
      <c r="C27" s="155"/>
      <c r="D27" s="150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3"/>
    </row>
    <row r="28" spans="1:25" ht="13.5" hidden="1">
      <c r="A28" s="149"/>
      <c r="B28" s="154"/>
      <c r="C28" s="155"/>
      <c r="D28" s="150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3"/>
    </row>
    <row r="29" spans="1:25" ht="13.5" hidden="1">
      <c r="A29" s="149"/>
      <c r="B29" s="154"/>
      <c r="C29" s="155"/>
      <c r="D29" s="150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3"/>
    </row>
    <row r="30" spans="1:25" ht="13.5" hidden="1">
      <c r="A30" s="149"/>
      <c r="B30" s="154"/>
      <c r="C30" s="155"/>
      <c r="D30" s="150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3"/>
    </row>
    <row r="31" spans="1:25" ht="13.5" hidden="1">
      <c r="A31" s="149"/>
      <c r="B31" s="154"/>
      <c r="C31" s="155"/>
      <c r="D31" s="150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3"/>
    </row>
    <row r="32" spans="1:25" ht="13.5" hidden="1">
      <c r="A32" s="149"/>
      <c r="B32" s="154"/>
      <c r="C32" s="155"/>
      <c r="D32" s="150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</row>
    <row r="33" spans="1:25" ht="18.75" customHeight="1" hidden="1">
      <c r="A33" s="149"/>
      <c r="B33" s="154"/>
      <c r="C33" s="155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3"/>
    </row>
    <row r="34" spans="1:25" ht="13.5" hidden="1">
      <c r="A34" s="149"/>
      <c r="B34" s="154"/>
      <c r="C34" s="155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3"/>
    </row>
    <row r="35" spans="1:25" ht="24" customHeight="1" hidden="1">
      <c r="A35" s="149"/>
      <c r="B35" s="154"/>
      <c r="C35" s="155"/>
      <c r="D35" s="150"/>
      <c r="E35" s="244" t="s">
        <v>250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153"/>
    </row>
    <row r="36" spans="1:25" ht="38.25" customHeight="1" hidden="1">
      <c r="A36" s="149"/>
      <c r="B36" s="154"/>
      <c r="C36" s="155"/>
      <c r="D36" s="150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153"/>
    </row>
    <row r="37" spans="1:25" ht="9.75" customHeight="1" hidden="1">
      <c r="A37" s="149"/>
      <c r="B37" s="154"/>
      <c r="C37" s="155"/>
      <c r="D37" s="150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153"/>
    </row>
    <row r="38" spans="1:25" ht="51" customHeight="1" hidden="1">
      <c r="A38" s="149"/>
      <c r="B38" s="154"/>
      <c r="C38" s="155"/>
      <c r="D38" s="150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153"/>
    </row>
    <row r="39" spans="1:25" ht="15" customHeight="1" hidden="1">
      <c r="A39" s="149"/>
      <c r="B39" s="154"/>
      <c r="C39" s="155"/>
      <c r="D39" s="150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153"/>
    </row>
    <row r="40" spans="1:25" ht="12" customHeight="1" hidden="1">
      <c r="A40" s="149"/>
      <c r="B40" s="154"/>
      <c r="C40" s="155"/>
      <c r="D40" s="150"/>
      <c r="E40" s="232" t="s">
        <v>246</v>
      </c>
      <c r="F40" s="232"/>
      <c r="G40" s="232"/>
      <c r="H40" s="232"/>
      <c r="I40" s="233" t="s">
        <v>247</v>
      </c>
      <c r="J40" s="233"/>
      <c r="K40" s="233"/>
      <c r="L40" s="233"/>
      <c r="M40" s="233"/>
      <c r="N40" s="193"/>
      <c r="O40" s="193"/>
      <c r="P40" s="192"/>
      <c r="Q40" s="192"/>
      <c r="R40" s="192"/>
      <c r="S40" s="192"/>
      <c r="T40" s="192"/>
      <c r="U40" s="192"/>
      <c r="V40" s="192"/>
      <c r="W40" s="192"/>
      <c r="X40" s="192"/>
      <c r="Y40" s="153"/>
    </row>
    <row r="41" spans="1:25" ht="38.25" customHeight="1" hidden="1">
      <c r="A41" s="149"/>
      <c r="B41" s="154"/>
      <c r="C41" s="155"/>
      <c r="D41" s="150"/>
      <c r="E41" s="234" t="s">
        <v>248</v>
      </c>
      <c r="F41" s="234"/>
      <c r="G41" s="234"/>
      <c r="H41" s="234"/>
      <c r="I41" s="235" t="s">
        <v>249</v>
      </c>
      <c r="J41" s="235"/>
      <c r="K41" s="235"/>
      <c r="L41" s="235"/>
      <c r="M41" s="235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53"/>
    </row>
    <row r="42" spans="1:25" ht="13.5" hidden="1">
      <c r="A42" s="149"/>
      <c r="B42" s="154"/>
      <c r="C42" s="155"/>
      <c r="D42" s="15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53"/>
    </row>
    <row r="43" spans="1:25" ht="13.5" hidden="1">
      <c r="A43" s="149"/>
      <c r="B43" s="154"/>
      <c r="C43" s="155"/>
      <c r="D43" s="15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53"/>
    </row>
    <row r="44" spans="1:25" ht="33.75" customHeight="1" hidden="1">
      <c r="A44" s="149"/>
      <c r="B44" s="154"/>
      <c r="C44" s="155"/>
      <c r="D44" s="157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53"/>
    </row>
    <row r="45" spans="1:25" ht="13.5" hidden="1">
      <c r="A45" s="149"/>
      <c r="B45" s="154"/>
      <c r="C45" s="155"/>
      <c r="D45" s="157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53"/>
    </row>
    <row r="46" spans="1:25" ht="24" customHeight="1" hidden="1">
      <c r="A46" s="149"/>
      <c r="B46" s="154"/>
      <c r="C46" s="155"/>
      <c r="D46" s="150"/>
      <c r="E46" s="246" t="s">
        <v>233</v>
      </c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153"/>
    </row>
    <row r="47" spans="1:25" ht="37.5" customHeight="1" hidden="1">
      <c r="A47" s="149"/>
      <c r="B47" s="154"/>
      <c r="C47" s="155"/>
      <c r="D47" s="150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153"/>
    </row>
    <row r="48" spans="1:25" ht="24" customHeight="1" hidden="1">
      <c r="A48" s="149"/>
      <c r="B48" s="154"/>
      <c r="C48" s="155"/>
      <c r="D48" s="150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153"/>
    </row>
    <row r="49" spans="1:25" ht="51" customHeight="1" hidden="1">
      <c r="A49" s="149"/>
      <c r="B49" s="154"/>
      <c r="C49" s="155"/>
      <c r="D49" s="150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153"/>
    </row>
    <row r="50" spans="1:25" ht="13.5" hidden="1">
      <c r="A50" s="149"/>
      <c r="B50" s="154"/>
      <c r="C50" s="155"/>
      <c r="D50" s="150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153"/>
    </row>
    <row r="51" spans="1:25" ht="13.5" hidden="1">
      <c r="A51" s="149"/>
      <c r="B51" s="154"/>
      <c r="C51" s="155"/>
      <c r="D51" s="150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153"/>
    </row>
    <row r="52" spans="1:25" ht="13.5" hidden="1">
      <c r="A52" s="149"/>
      <c r="B52" s="154"/>
      <c r="C52" s="155"/>
      <c r="D52" s="150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153"/>
    </row>
    <row r="53" spans="1:25" ht="13.5" hidden="1">
      <c r="A53" s="149"/>
      <c r="B53" s="154"/>
      <c r="C53" s="155"/>
      <c r="D53" s="150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153"/>
    </row>
    <row r="54" spans="1:25" ht="13.5" hidden="1">
      <c r="A54" s="149"/>
      <c r="B54" s="154"/>
      <c r="C54" s="155"/>
      <c r="D54" s="150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153"/>
    </row>
    <row r="55" spans="1:25" ht="13.5" hidden="1">
      <c r="A55" s="149"/>
      <c r="B55" s="154"/>
      <c r="C55" s="155"/>
      <c r="D55" s="150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153"/>
    </row>
    <row r="56" spans="1:25" ht="25.5" customHeight="1" hidden="1">
      <c r="A56" s="149"/>
      <c r="B56" s="154"/>
      <c r="C56" s="155"/>
      <c r="D56" s="157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153"/>
    </row>
    <row r="57" spans="1:25" ht="13.5" hidden="1">
      <c r="A57" s="149"/>
      <c r="B57" s="154"/>
      <c r="C57" s="155"/>
      <c r="D57" s="157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153"/>
    </row>
    <row r="58" spans="1:25" ht="15" customHeight="1" hidden="1">
      <c r="A58" s="149"/>
      <c r="B58" s="154"/>
      <c r="C58" s="155"/>
      <c r="D58" s="150"/>
      <c r="E58" s="245" t="s">
        <v>234</v>
      </c>
      <c r="F58" s="245"/>
      <c r="G58" s="245"/>
      <c r="H58" s="233" t="s">
        <v>235</v>
      </c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153"/>
    </row>
    <row r="59" spans="1:25" ht="15" customHeight="1" hidden="1">
      <c r="A59" s="149"/>
      <c r="B59" s="154"/>
      <c r="C59" s="155"/>
      <c r="D59" s="150"/>
      <c r="E59" s="245" t="s">
        <v>236</v>
      </c>
      <c r="F59" s="245"/>
      <c r="G59" s="245"/>
      <c r="H59" s="233" t="s">
        <v>237</v>
      </c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153"/>
    </row>
    <row r="60" spans="1:25" ht="15" customHeight="1" hidden="1">
      <c r="A60" s="149"/>
      <c r="B60" s="154"/>
      <c r="C60" s="155"/>
      <c r="D60" s="150"/>
      <c r="E60" s="164"/>
      <c r="F60" s="165"/>
      <c r="G60" s="166"/>
      <c r="H60" s="238" t="s">
        <v>238</v>
      </c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153"/>
    </row>
    <row r="61" spans="1:25" ht="13.5" hidden="1">
      <c r="A61" s="149"/>
      <c r="B61" s="154"/>
      <c r="C61" s="155"/>
      <c r="D61" s="150"/>
      <c r="E61" s="164"/>
      <c r="F61" s="165"/>
      <c r="G61" s="166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153"/>
    </row>
    <row r="62" spans="1:25" ht="27.75" customHeight="1" hidden="1">
      <c r="A62" s="149"/>
      <c r="B62" s="154"/>
      <c r="C62" s="155"/>
      <c r="D62" s="150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3"/>
    </row>
    <row r="63" spans="1:25" ht="13.5" hidden="1">
      <c r="A63" s="149"/>
      <c r="B63" s="154"/>
      <c r="C63" s="155"/>
      <c r="D63" s="150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3"/>
    </row>
    <row r="64" spans="1:25" ht="13.5" hidden="1">
      <c r="A64" s="149"/>
      <c r="B64" s="154"/>
      <c r="C64" s="155"/>
      <c r="D64" s="150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3"/>
    </row>
    <row r="65" spans="1:25" ht="13.5" hidden="1">
      <c r="A65" s="149"/>
      <c r="B65" s="154"/>
      <c r="C65" s="155"/>
      <c r="D65" s="150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1:25" ht="13.5" hidden="1">
      <c r="A66" s="149"/>
      <c r="B66" s="154"/>
      <c r="C66" s="155"/>
      <c r="D66" s="150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3"/>
    </row>
    <row r="67" spans="1:25" ht="13.5" hidden="1">
      <c r="A67" s="149"/>
      <c r="B67" s="154"/>
      <c r="C67" s="155"/>
      <c r="D67" s="150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3"/>
    </row>
    <row r="68" spans="1:25" ht="89.25" customHeight="1" hidden="1">
      <c r="A68" s="149"/>
      <c r="B68" s="154"/>
      <c r="C68" s="155"/>
      <c r="D68" s="157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3"/>
    </row>
    <row r="69" spans="1:25" ht="13.5" hidden="1">
      <c r="A69" s="149"/>
      <c r="B69" s="154"/>
      <c r="C69" s="155"/>
      <c r="D69" s="157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3"/>
    </row>
    <row r="70" spans="1:25" ht="26.25" customHeight="1" hidden="1">
      <c r="A70" s="149"/>
      <c r="B70" s="154"/>
      <c r="C70" s="155"/>
      <c r="D70" s="150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53"/>
    </row>
    <row r="71" spans="1:25" ht="29.25" customHeight="1" hidden="1">
      <c r="A71" s="149"/>
      <c r="B71" s="154"/>
      <c r="C71" s="155"/>
      <c r="D71" s="150"/>
      <c r="E71" s="240"/>
      <c r="F71" s="240"/>
      <c r="G71" s="240"/>
      <c r="H71" s="240"/>
      <c r="I71" s="240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153"/>
    </row>
    <row r="72" spans="1:25" ht="27" customHeight="1" hidden="1">
      <c r="A72" s="149"/>
      <c r="B72" s="154"/>
      <c r="C72" s="155"/>
      <c r="D72" s="150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53"/>
    </row>
    <row r="73" spans="1:25" ht="38.25" customHeight="1" hidden="1">
      <c r="A73" s="149"/>
      <c r="B73" s="154"/>
      <c r="C73" s="155"/>
      <c r="D73" s="150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53"/>
    </row>
    <row r="74" spans="1:25" ht="13.5" hidden="1">
      <c r="A74" s="149"/>
      <c r="B74" s="154"/>
      <c r="C74" s="155"/>
      <c r="D74" s="150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53"/>
    </row>
    <row r="75" spans="1:25" ht="131.25" customHeight="1" hidden="1">
      <c r="A75" s="149"/>
      <c r="B75" s="154"/>
      <c r="C75" s="155"/>
      <c r="D75" s="150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53"/>
    </row>
    <row r="76" spans="1:25" ht="13.5" hidden="1">
      <c r="A76" s="149"/>
      <c r="B76" s="154"/>
      <c r="C76" s="155"/>
      <c r="D76" s="150"/>
      <c r="E76" s="238"/>
      <c r="F76" s="238"/>
      <c r="G76" s="238"/>
      <c r="H76" s="241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153"/>
    </row>
    <row r="77" spans="1:25" ht="15" customHeight="1" hidden="1">
      <c r="A77" s="149"/>
      <c r="B77" s="154"/>
      <c r="C77" s="155"/>
      <c r="D77" s="150"/>
      <c r="E77" s="237" t="s">
        <v>234</v>
      </c>
      <c r="F77" s="237"/>
      <c r="G77" s="237"/>
      <c r="H77" s="233" t="s">
        <v>239</v>
      </c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153"/>
    </row>
    <row r="78" spans="1:25" ht="15" customHeight="1" hidden="1">
      <c r="A78" s="149"/>
      <c r="B78" s="154"/>
      <c r="C78" s="155"/>
      <c r="D78" s="150"/>
      <c r="E78" s="237"/>
      <c r="F78" s="237"/>
      <c r="G78" s="237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153"/>
    </row>
    <row r="79" spans="1:25" ht="15" customHeight="1" hidden="1">
      <c r="A79" s="149"/>
      <c r="B79" s="154"/>
      <c r="C79" s="155"/>
      <c r="D79" s="150"/>
      <c r="E79" s="238"/>
      <c r="F79" s="238"/>
      <c r="G79" s="238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153"/>
    </row>
    <row r="80" spans="1:25" ht="15" customHeight="1" hidden="1">
      <c r="A80" s="149"/>
      <c r="B80" s="154"/>
      <c r="C80" s="155"/>
      <c r="D80" s="150"/>
      <c r="E80" s="238"/>
      <c r="F80" s="238"/>
      <c r="G80" s="238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153"/>
    </row>
    <row r="81" spans="1:25" ht="13.5" hidden="1">
      <c r="A81" s="149"/>
      <c r="B81" s="154"/>
      <c r="C81" s="155"/>
      <c r="D81" s="150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3"/>
    </row>
    <row r="82" spans="1:25" ht="13.5" hidden="1">
      <c r="A82" s="149"/>
      <c r="B82" s="154"/>
      <c r="C82" s="155"/>
      <c r="D82" s="150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3"/>
    </row>
    <row r="83" spans="1:25" ht="13.5" hidden="1">
      <c r="A83" s="149"/>
      <c r="B83" s="154"/>
      <c r="C83" s="155"/>
      <c r="D83" s="150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3"/>
    </row>
    <row r="84" spans="1:25" ht="13.5" hidden="1">
      <c r="A84" s="149"/>
      <c r="B84" s="154"/>
      <c r="C84" s="155"/>
      <c r="D84" s="150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3"/>
    </row>
    <row r="85" spans="1:25" ht="13.5" hidden="1">
      <c r="A85" s="149"/>
      <c r="B85" s="154"/>
      <c r="C85" s="155"/>
      <c r="D85" s="150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3"/>
    </row>
    <row r="86" spans="1:25" ht="13.5" hidden="1">
      <c r="A86" s="149"/>
      <c r="B86" s="154"/>
      <c r="C86" s="155"/>
      <c r="D86" s="150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3"/>
    </row>
    <row r="87" spans="1:25" ht="13.5" hidden="1">
      <c r="A87" s="149"/>
      <c r="B87" s="154"/>
      <c r="C87" s="155"/>
      <c r="D87" s="150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3"/>
    </row>
    <row r="88" spans="1:25" ht="13.5" hidden="1">
      <c r="A88" s="149"/>
      <c r="B88" s="154"/>
      <c r="C88" s="155"/>
      <c r="D88" s="150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3"/>
    </row>
    <row r="89" spans="1:25" ht="13.5" hidden="1">
      <c r="A89" s="149"/>
      <c r="B89" s="154"/>
      <c r="C89" s="155"/>
      <c r="D89" s="150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3"/>
    </row>
    <row r="90" spans="1:25" ht="13.5" hidden="1">
      <c r="A90" s="149"/>
      <c r="B90" s="154"/>
      <c r="C90" s="155"/>
      <c r="D90" s="150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3"/>
    </row>
    <row r="91" spans="1:25" ht="27" customHeight="1" hidden="1">
      <c r="A91" s="149"/>
      <c r="B91" s="154"/>
      <c r="C91" s="155"/>
      <c r="D91" s="157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3"/>
    </row>
    <row r="92" spans="1:25" ht="13.5" hidden="1">
      <c r="A92" s="149"/>
      <c r="B92" s="154"/>
      <c r="C92" s="155"/>
      <c r="D92" s="157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3"/>
    </row>
    <row r="93" spans="1:25" ht="25.5" customHeight="1" hidden="1">
      <c r="A93" s="149"/>
      <c r="B93" s="154"/>
      <c r="C93" s="155"/>
      <c r="D93" s="150"/>
      <c r="E93" s="243" t="s">
        <v>240</v>
      </c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153"/>
    </row>
    <row r="94" spans="1:25" ht="15" customHeight="1" hidden="1">
      <c r="A94" s="149"/>
      <c r="B94" s="154"/>
      <c r="C94" s="155"/>
      <c r="D94" s="150"/>
      <c r="E94" s="152"/>
      <c r="F94" s="152"/>
      <c r="G94" s="152"/>
      <c r="H94" s="169"/>
      <c r="I94" s="169"/>
      <c r="J94" s="169"/>
      <c r="K94" s="169"/>
      <c r="L94" s="169"/>
      <c r="M94" s="169"/>
      <c r="N94" s="169"/>
      <c r="O94" s="170"/>
      <c r="P94" s="170"/>
      <c r="Q94" s="170"/>
      <c r="R94" s="170"/>
      <c r="S94" s="170"/>
      <c r="T94" s="170"/>
      <c r="U94" s="152"/>
      <c r="V94" s="152"/>
      <c r="W94" s="152"/>
      <c r="X94" s="152"/>
      <c r="Y94" s="153"/>
    </row>
    <row r="95" spans="1:27" ht="15" customHeight="1" hidden="1">
      <c r="A95" s="149"/>
      <c r="B95" s="154"/>
      <c r="C95" s="155"/>
      <c r="D95" s="150"/>
      <c r="E95" s="171"/>
      <c r="F95" s="236" t="s">
        <v>241</v>
      </c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170"/>
      <c r="U95" s="152"/>
      <c r="V95" s="152"/>
      <c r="W95" s="152"/>
      <c r="X95" s="152"/>
      <c r="Y95" s="153"/>
      <c r="AA95" s="143" t="s">
        <v>242</v>
      </c>
    </row>
    <row r="96" spans="1:25" ht="15" customHeight="1" hidden="1">
      <c r="A96" s="149"/>
      <c r="B96" s="154"/>
      <c r="C96" s="155"/>
      <c r="D96" s="150"/>
      <c r="E96" s="152"/>
      <c r="F96" s="152"/>
      <c r="G96" s="152"/>
      <c r="H96" s="169"/>
      <c r="I96" s="169"/>
      <c r="J96" s="169"/>
      <c r="K96" s="169"/>
      <c r="L96" s="169"/>
      <c r="M96" s="169"/>
      <c r="N96" s="169"/>
      <c r="O96" s="170"/>
      <c r="P96" s="170"/>
      <c r="Q96" s="170"/>
      <c r="R96" s="170"/>
      <c r="S96" s="170"/>
      <c r="T96" s="170"/>
      <c r="U96" s="152"/>
      <c r="V96" s="152"/>
      <c r="W96" s="152"/>
      <c r="X96" s="152"/>
      <c r="Y96" s="153"/>
    </row>
    <row r="97" spans="1:25" ht="13.5" hidden="1">
      <c r="A97" s="149"/>
      <c r="B97" s="154"/>
      <c r="C97" s="155"/>
      <c r="D97" s="150"/>
      <c r="E97" s="152"/>
      <c r="F97" s="236" t="s">
        <v>243</v>
      </c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153"/>
    </row>
    <row r="98" spans="1:25" ht="13.5" hidden="1">
      <c r="A98" s="149"/>
      <c r="B98" s="154"/>
      <c r="C98" s="155"/>
      <c r="D98" s="150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3"/>
    </row>
    <row r="99" spans="1:25" ht="13.5" hidden="1">
      <c r="A99" s="149"/>
      <c r="B99" s="154"/>
      <c r="C99" s="155"/>
      <c r="D99" s="150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3"/>
    </row>
    <row r="100" spans="1:25" ht="13.5" hidden="1">
      <c r="A100" s="149"/>
      <c r="B100" s="154"/>
      <c r="C100" s="155"/>
      <c r="D100" s="150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3"/>
    </row>
    <row r="101" spans="1:25" ht="13.5" hidden="1">
      <c r="A101" s="149"/>
      <c r="B101" s="154"/>
      <c r="C101" s="155"/>
      <c r="D101" s="150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3"/>
    </row>
    <row r="102" spans="1:25" ht="13.5" hidden="1">
      <c r="A102" s="149"/>
      <c r="B102" s="154"/>
      <c r="C102" s="155"/>
      <c r="D102" s="150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3"/>
    </row>
    <row r="103" spans="1:25" ht="13.5" hidden="1">
      <c r="A103" s="149"/>
      <c r="B103" s="154"/>
      <c r="C103" s="155"/>
      <c r="D103" s="150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3"/>
    </row>
    <row r="104" spans="1:25" ht="13.5" hidden="1">
      <c r="A104" s="149"/>
      <c r="B104" s="154"/>
      <c r="C104" s="155"/>
      <c r="D104" s="150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3"/>
    </row>
    <row r="105" spans="1:25" ht="13.5" hidden="1">
      <c r="A105" s="149"/>
      <c r="B105" s="154"/>
      <c r="C105" s="155"/>
      <c r="D105" s="150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3"/>
    </row>
    <row r="106" spans="1:25" ht="30" customHeight="1" hidden="1">
      <c r="A106" s="149"/>
      <c r="B106" s="154"/>
      <c r="C106" s="155"/>
      <c r="D106" s="150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3"/>
    </row>
    <row r="107" spans="1:25" ht="31.5" customHeight="1" hidden="1">
      <c r="A107" s="149"/>
      <c r="B107" s="154"/>
      <c r="C107" s="155"/>
      <c r="D107" s="150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3"/>
    </row>
    <row r="108" spans="1:25" ht="17.25" customHeight="1">
      <c r="A108" s="149"/>
      <c r="B108" s="172"/>
      <c r="C108" s="173"/>
      <c r="D108" s="174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6"/>
    </row>
  </sheetData>
  <sheetProtection password="FA9C" sheet="1" objects="1" scenarios="1" formatColumns="0" formatRows="0"/>
  <mergeCells count="36">
    <mergeCell ref="E14:X19"/>
    <mergeCell ref="F21:M21"/>
    <mergeCell ref="P21:X21"/>
    <mergeCell ref="F22:M22"/>
    <mergeCell ref="P22:X22"/>
    <mergeCell ref="B2:G2"/>
    <mergeCell ref="B3:C3"/>
    <mergeCell ref="B5:Y5"/>
    <mergeCell ref="E7:X13"/>
    <mergeCell ref="E93:X93"/>
    <mergeCell ref="E35:X39"/>
    <mergeCell ref="E77:G77"/>
    <mergeCell ref="H77:X77"/>
    <mergeCell ref="E58:G58"/>
    <mergeCell ref="H58:X58"/>
    <mergeCell ref="E59:G59"/>
    <mergeCell ref="H59:X59"/>
    <mergeCell ref="E46:X57"/>
    <mergeCell ref="H60:X60"/>
    <mergeCell ref="E80:G80"/>
    <mergeCell ref="H80:X80"/>
    <mergeCell ref="H61:X61"/>
    <mergeCell ref="E71:I71"/>
    <mergeCell ref="J71:X71"/>
    <mergeCell ref="E76:G76"/>
    <mergeCell ref="H76:X76"/>
    <mergeCell ref="E40:H40"/>
    <mergeCell ref="I40:M40"/>
    <mergeCell ref="E41:H41"/>
    <mergeCell ref="I41:M41"/>
    <mergeCell ref="F95:S95"/>
    <mergeCell ref="F97:X97"/>
    <mergeCell ref="E78:G78"/>
    <mergeCell ref="H78:X78"/>
    <mergeCell ref="E79:G79"/>
    <mergeCell ref="H79:X79"/>
  </mergeCells>
  <hyperlinks>
    <hyperlink ref="H58" r:id="rId1" display="http://support.eias.ru/index.php?a=add&amp;catid=5"/>
    <hyperlink ref="H58:X58" r:id="rId2" tooltip="Кликните по ссылке, чтобы перейти на сайт службы поддержки пользователей" display="http://support.eias.ru/index.php?a=add&amp;catid=5"/>
    <hyperlink ref="I40" r:id="rId3" display="RRomashchenko@fstrf.ru"/>
    <hyperlink ref="I41" r:id="rId4" display="AKustova@fstrf.ru"/>
    <hyperlink ref="H59" r:id="rId5" tooltip="Кликните по ссылке, чтобы перейти на сайт службы поддержки пользователей" display="http://support.eias.ru/index.php?a=add&amp;catid=5"/>
    <hyperlink ref="H59:X59" r:id="rId6" tooltip="Кликните по ссылке, чтобы написать письмо для технической поддержки" display="sp@eias.ru"/>
    <hyperlink ref="H77" r:id="rId7" display="http://eias.ru/?page=show_templates"/>
  </hyperlinks>
  <printOptions/>
  <pageMargins left="0.7" right="0.7" top="0.75" bottom="0.75" header="0.3" footer="0.3"/>
  <pageSetup horizontalDpi="180" verticalDpi="180" orientation="portrait" paperSize="9" r:id="rId9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83" t="s">
        <v>96</v>
      </c>
      <c r="C2" s="283"/>
      <c r="D2" s="283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3" width="9.140625" style="5" customWidth="1"/>
    <col min="4" max="4" width="32.28125" style="201" bestFit="1" customWidth="1"/>
    <col min="5" max="5" width="19.8515625" style="201" bestFit="1" customWidth="1"/>
    <col min="6" max="16384" width="9.140625" style="5" customWidth="1"/>
  </cols>
  <sheetData>
    <row r="1" spans="1:5" ht="11.25">
      <c r="A1" s="53" t="s">
        <v>110</v>
      </c>
      <c r="B1" s="125" t="s">
        <v>210</v>
      </c>
      <c r="D1" s="199" t="s">
        <v>254</v>
      </c>
      <c r="E1" s="199" t="s">
        <v>255</v>
      </c>
    </row>
    <row r="2" spans="1:5" ht="11.25">
      <c r="A2" s="6" t="s">
        <v>17</v>
      </c>
      <c r="B2" s="5" t="s">
        <v>211</v>
      </c>
      <c r="D2" s="6" t="s">
        <v>21</v>
      </c>
      <c r="E2" s="200">
        <v>0</v>
      </c>
    </row>
    <row r="3" spans="1:4" ht="11.25">
      <c r="A3" s="6" t="s">
        <v>18</v>
      </c>
      <c r="B3" s="5" t="s">
        <v>212</v>
      </c>
      <c r="D3" s="6" t="s">
        <v>24</v>
      </c>
    </row>
    <row r="4" spans="1:4" ht="11.25">
      <c r="A4" s="6" t="s">
        <v>19</v>
      </c>
      <c r="B4" s="5" t="s">
        <v>213</v>
      </c>
      <c r="D4" s="6" t="s">
        <v>25</v>
      </c>
    </row>
    <row r="5" spans="1:4" ht="11.25">
      <c r="A5" s="6" t="s">
        <v>20</v>
      </c>
      <c r="B5" s="5" t="s">
        <v>214</v>
      </c>
      <c r="D5" s="6" t="s">
        <v>29</v>
      </c>
    </row>
    <row r="6" spans="1:4" ht="11.25">
      <c r="A6" s="6" t="s">
        <v>21</v>
      </c>
      <c r="B6" s="5" t="s">
        <v>215</v>
      </c>
      <c r="D6" s="6" t="s">
        <v>43</v>
      </c>
    </row>
    <row r="7" spans="1:4" ht="11.25">
      <c r="A7" s="6" t="s">
        <v>22</v>
      </c>
      <c r="B7" s="5" t="s">
        <v>216</v>
      </c>
      <c r="D7" s="6" t="s">
        <v>45</v>
      </c>
    </row>
    <row r="8" spans="1:4" ht="11.25">
      <c r="A8" s="6" t="s">
        <v>23</v>
      </c>
      <c r="B8" s="5" t="s">
        <v>251</v>
      </c>
      <c r="D8" s="6" t="s">
        <v>13</v>
      </c>
    </row>
    <row r="9" spans="1:4" ht="11.25">
      <c r="A9" s="6" t="s">
        <v>24</v>
      </c>
      <c r="B9" s="5" t="s">
        <v>268</v>
      </c>
      <c r="D9" s="6" t="s">
        <v>54</v>
      </c>
    </row>
    <row r="10" spans="1:4" ht="11.25">
      <c r="A10" s="6" t="s">
        <v>25</v>
      </c>
      <c r="D10" s="6" t="s">
        <v>58</v>
      </c>
    </row>
    <row r="11" spans="1:4" ht="11.25">
      <c r="A11" s="6" t="s">
        <v>26</v>
      </c>
      <c r="D11" s="6" t="s">
        <v>60</v>
      </c>
    </row>
    <row r="12" spans="1:4" ht="11.25">
      <c r="A12" s="6" t="s">
        <v>108</v>
      </c>
      <c r="D12" s="6" t="s">
        <v>65</v>
      </c>
    </row>
    <row r="13" spans="1:4" ht="11.25">
      <c r="A13" s="6" t="s">
        <v>27</v>
      </c>
      <c r="D13" s="6" t="s">
        <v>66</v>
      </c>
    </row>
    <row r="14" spans="1:4" ht="11.25">
      <c r="A14" s="6" t="s">
        <v>109</v>
      </c>
      <c r="D14" s="6" t="s">
        <v>77</v>
      </c>
    </row>
    <row r="15" spans="1:4" ht="11.25">
      <c r="A15" s="6" t="s">
        <v>252</v>
      </c>
      <c r="D15" s="6" t="s">
        <v>79</v>
      </c>
    </row>
    <row r="16" spans="1:4" ht="11.25">
      <c r="A16" s="6" t="s">
        <v>28</v>
      </c>
      <c r="D16" s="6" t="s">
        <v>81</v>
      </c>
    </row>
    <row r="17" spans="1:4" ht="22.5">
      <c r="A17" s="6" t="s">
        <v>29</v>
      </c>
      <c r="D17" s="6" t="s">
        <v>84</v>
      </c>
    </row>
    <row r="18" spans="1:4" ht="11.25">
      <c r="A18" s="6" t="s">
        <v>30</v>
      </c>
      <c r="D18" s="6" t="s">
        <v>85</v>
      </c>
    </row>
    <row r="19" spans="1:4" ht="11.25">
      <c r="A19" s="6" t="s">
        <v>31</v>
      </c>
      <c r="D19" s="6" t="s">
        <v>89</v>
      </c>
    </row>
    <row r="20" ht="11.25">
      <c r="A20" s="6" t="s">
        <v>32</v>
      </c>
    </row>
    <row r="21" ht="11.25">
      <c r="A21" s="6" t="s">
        <v>33</v>
      </c>
    </row>
    <row r="22" ht="11.25">
      <c r="A22" s="6" t="s">
        <v>34</v>
      </c>
    </row>
    <row r="23" ht="11.25">
      <c r="A23" s="6" t="s">
        <v>35</v>
      </c>
    </row>
    <row r="24" ht="11.25">
      <c r="A24" s="6" t="s">
        <v>36</v>
      </c>
    </row>
    <row r="25" ht="11.25">
      <c r="A25" s="6" t="s">
        <v>37</v>
      </c>
    </row>
    <row r="26" ht="11.25">
      <c r="A26" s="6" t="s">
        <v>38</v>
      </c>
    </row>
    <row r="27" ht="11.25">
      <c r="A27" s="6" t="s">
        <v>39</v>
      </c>
    </row>
    <row r="28" ht="11.25">
      <c r="A28" s="6" t="s">
        <v>40</v>
      </c>
    </row>
    <row r="29" ht="11.25">
      <c r="A29" s="6" t="s">
        <v>41</v>
      </c>
    </row>
    <row r="30" ht="11.25">
      <c r="A30" s="6" t="s">
        <v>42</v>
      </c>
    </row>
    <row r="31" ht="11.25">
      <c r="A31" s="6" t="s">
        <v>43</v>
      </c>
    </row>
    <row r="32" ht="11.25">
      <c r="A32" s="6" t="s">
        <v>44</v>
      </c>
    </row>
    <row r="33" ht="11.25">
      <c r="A33" s="6" t="s">
        <v>45</v>
      </c>
    </row>
    <row r="34" ht="11.25">
      <c r="A34" s="6" t="s">
        <v>46</v>
      </c>
    </row>
    <row r="35" ht="11.25">
      <c r="A35" s="6" t="s">
        <v>47</v>
      </c>
    </row>
    <row r="36" ht="11.25">
      <c r="A36" s="6" t="s">
        <v>11</v>
      </c>
    </row>
    <row r="37" ht="11.25">
      <c r="A37" s="6" t="s">
        <v>12</v>
      </c>
    </row>
    <row r="38" ht="11.25">
      <c r="A38" s="6" t="s">
        <v>13</v>
      </c>
    </row>
    <row r="39" ht="11.25">
      <c r="A39" s="6" t="s">
        <v>14</v>
      </c>
    </row>
    <row r="40" ht="11.25">
      <c r="A40" s="6" t="s">
        <v>15</v>
      </c>
    </row>
    <row r="41" ht="11.25">
      <c r="A41" s="6" t="s">
        <v>16</v>
      </c>
    </row>
    <row r="42" ht="11.25">
      <c r="A42" s="6" t="s">
        <v>48</v>
      </c>
    </row>
    <row r="43" ht="11.25">
      <c r="A43" s="6" t="s">
        <v>49</v>
      </c>
    </row>
    <row r="44" ht="11.25">
      <c r="A44" s="6" t="s">
        <v>50</v>
      </c>
    </row>
    <row r="45" ht="11.25">
      <c r="A45" s="6" t="s">
        <v>51</v>
      </c>
    </row>
    <row r="46" ht="11.25">
      <c r="A46" s="6" t="s">
        <v>52</v>
      </c>
    </row>
    <row r="47" ht="11.25">
      <c r="A47" s="6" t="s">
        <v>73</v>
      </c>
    </row>
    <row r="48" ht="11.25">
      <c r="A48" s="6" t="s">
        <v>74</v>
      </c>
    </row>
    <row r="49" ht="11.25">
      <c r="A49" s="6" t="s">
        <v>75</v>
      </c>
    </row>
    <row r="50" ht="11.25">
      <c r="A50" s="6" t="s">
        <v>53</v>
      </c>
    </row>
    <row r="51" ht="11.25">
      <c r="A51" s="6" t="s">
        <v>54</v>
      </c>
    </row>
    <row r="52" ht="11.25">
      <c r="A52" s="6" t="s">
        <v>55</v>
      </c>
    </row>
    <row r="53" ht="11.25">
      <c r="A53" s="6" t="s">
        <v>56</v>
      </c>
    </row>
    <row r="54" ht="11.25">
      <c r="A54" s="6" t="s">
        <v>57</v>
      </c>
    </row>
    <row r="55" ht="11.25">
      <c r="A55" s="6" t="s">
        <v>58</v>
      </c>
    </row>
    <row r="56" ht="11.25">
      <c r="A56" s="6" t="s">
        <v>59</v>
      </c>
    </row>
    <row r="57" ht="11.25">
      <c r="A57" s="6" t="s">
        <v>253</v>
      </c>
    </row>
    <row r="58" ht="11.25">
      <c r="A58" s="6" t="s">
        <v>60</v>
      </c>
    </row>
    <row r="59" ht="11.25">
      <c r="A59" s="6" t="s">
        <v>61</v>
      </c>
    </row>
    <row r="60" ht="11.25">
      <c r="A60" s="6" t="s">
        <v>62</v>
      </c>
    </row>
    <row r="61" ht="22.5">
      <c r="A61" s="6" t="s">
        <v>63</v>
      </c>
    </row>
    <row r="62" ht="11.25">
      <c r="A62" s="6" t="s">
        <v>4</v>
      </c>
    </row>
    <row r="63" ht="11.25">
      <c r="A63" s="6" t="s">
        <v>64</v>
      </c>
    </row>
    <row r="64" ht="11.25">
      <c r="A64" s="6" t="s">
        <v>65</v>
      </c>
    </row>
    <row r="65" ht="11.25">
      <c r="A65" s="6" t="s">
        <v>66</v>
      </c>
    </row>
    <row r="66" ht="11.25">
      <c r="A66" s="6" t="s">
        <v>67</v>
      </c>
    </row>
    <row r="67" ht="11.25">
      <c r="A67" s="6" t="s">
        <v>68</v>
      </c>
    </row>
    <row r="68" ht="11.25">
      <c r="A68" s="6" t="s">
        <v>69</v>
      </c>
    </row>
    <row r="69" ht="11.25">
      <c r="A69" s="6" t="s">
        <v>70</v>
      </c>
    </row>
    <row r="70" ht="11.25">
      <c r="A70" s="6" t="s">
        <v>71</v>
      </c>
    </row>
    <row r="71" ht="11.25">
      <c r="A71" s="6" t="s">
        <v>72</v>
      </c>
    </row>
    <row r="72" ht="11.25">
      <c r="A72" s="6" t="s">
        <v>76</v>
      </c>
    </row>
    <row r="73" ht="11.25">
      <c r="A73" s="6" t="s">
        <v>77</v>
      </c>
    </row>
    <row r="74" ht="11.25">
      <c r="A74" s="6" t="s">
        <v>78</v>
      </c>
    </row>
    <row r="75" ht="11.25">
      <c r="A75" s="6" t="s">
        <v>79</v>
      </c>
    </row>
    <row r="76" ht="11.25">
      <c r="A76" s="6" t="s">
        <v>80</v>
      </c>
    </row>
    <row r="77" ht="11.25">
      <c r="A77" s="6" t="s">
        <v>81</v>
      </c>
    </row>
    <row r="78" ht="11.25">
      <c r="A78" s="6" t="s">
        <v>82</v>
      </c>
    </row>
    <row r="79" ht="11.25">
      <c r="A79" s="6" t="s">
        <v>10</v>
      </c>
    </row>
    <row r="80" ht="11.25">
      <c r="A80" s="6" t="s">
        <v>83</v>
      </c>
    </row>
    <row r="81" ht="22.5">
      <c r="A81" s="6" t="s">
        <v>84</v>
      </c>
    </row>
    <row r="82" ht="11.25">
      <c r="A82" s="6" t="s">
        <v>85</v>
      </c>
    </row>
    <row r="83" ht="11.25">
      <c r="A83" s="6" t="s">
        <v>86</v>
      </c>
    </row>
    <row r="84" ht="11.25">
      <c r="A84" s="6" t="s">
        <v>87</v>
      </c>
    </row>
    <row r="85" ht="11.25">
      <c r="A85" s="6" t="s">
        <v>88</v>
      </c>
    </row>
    <row r="86" ht="11.25">
      <c r="A86" s="6" t="s">
        <v>89</v>
      </c>
    </row>
    <row r="87" ht="11.25">
      <c r="A87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157</v>
      </c>
    </row>
    <row r="2" ht="12" thickBot="1"/>
    <row r="3" spans="3:24" s="111" customFormat="1" ht="22.5" customHeight="1" thickTop="1">
      <c r="C3" s="279"/>
      <c r="D3" s="273"/>
      <c r="E3" s="287"/>
      <c r="F3" s="130" t="str">
        <f>"Заявленная мощность потребителей"&amp;IF(regionException_flag=1,", в т.ч.","")</f>
        <v>Заявленная мощность потребителей</v>
      </c>
      <c r="G3" s="198" t="s">
        <v>129</v>
      </c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4">
        <f>SUM(K3:V3)/12</f>
        <v>0</v>
      </c>
      <c r="X3" s="277"/>
    </row>
    <row r="4" spans="3:24" s="111" customFormat="1" ht="12" hidden="1" thickBot="1">
      <c r="C4" s="279"/>
      <c r="D4" s="274"/>
      <c r="E4" s="288"/>
      <c r="F4" s="197"/>
      <c r="G4" s="226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77"/>
    </row>
    <row r="6" s="57" customFormat="1" ht="11.25">
      <c r="A6" s="57" t="s">
        <v>158</v>
      </c>
    </row>
    <row r="7" ht="12" thickBot="1"/>
    <row r="8" spans="3:12" s="111" customFormat="1" ht="22.5" customHeight="1" thickTop="1">
      <c r="C8" s="279"/>
      <c r="D8" s="284"/>
      <c r="E8" s="285"/>
      <c r="F8" s="130" t="str">
        <f>"Заявленная мощность потребителей"&amp;IF(regionException_flag=1,", в т.ч.","")</f>
        <v>Заявленная мощность потребителей</v>
      </c>
      <c r="G8" s="131" t="s">
        <v>129</v>
      </c>
      <c r="H8" s="214">
        <f>(Субабоненты!K8+Субабоненты!L8+Субабоненты!M8)/3</f>
        <v>0</v>
      </c>
      <c r="I8" s="214">
        <f>(Субабоненты!N8+Субабоненты!O8+Субабоненты!P8)/3</f>
        <v>0</v>
      </c>
      <c r="J8" s="214">
        <f>(Субабоненты!Q8+Субабоненты!R8+Субабоненты!S8)/3</f>
        <v>0</v>
      </c>
      <c r="K8" s="214">
        <f>(Субабоненты!T8+Субабоненты!U8+Субабоненты!V8)/3</f>
        <v>0</v>
      </c>
      <c r="L8" s="277"/>
    </row>
    <row r="9" spans="3:12" s="111" customFormat="1" ht="12" hidden="1" thickBot="1">
      <c r="C9" s="279"/>
      <c r="D9" s="280"/>
      <c r="E9" s="286"/>
      <c r="F9" s="197"/>
      <c r="G9" s="226"/>
      <c r="H9" s="227"/>
      <c r="I9" s="227"/>
      <c r="J9" s="227"/>
      <c r="K9" s="227"/>
      <c r="L9" s="277"/>
    </row>
  </sheetData>
  <sheetProtection password="FA9C"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100</v>
      </c>
    </row>
    <row r="3" spans="1:2" ht="11.25">
      <c r="A3" t="s">
        <v>120</v>
      </c>
      <c r="B3" t="s">
        <v>105</v>
      </c>
    </row>
    <row r="4" spans="1:2" ht="11.25">
      <c r="A4" t="s">
        <v>101</v>
      </c>
      <c r="B4" t="s">
        <v>159</v>
      </c>
    </row>
    <row r="5" spans="1:2" ht="11.25">
      <c r="A5" t="s">
        <v>163</v>
      </c>
      <c r="B5" t="s">
        <v>121</v>
      </c>
    </row>
    <row r="6" spans="1:2" ht="11.25">
      <c r="A6" t="s">
        <v>217</v>
      </c>
      <c r="B6" t="s">
        <v>106</v>
      </c>
    </row>
    <row r="7" spans="1:2" ht="11.25">
      <c r="A7" t="s">
        <v>218</v>
      </c>
      <c r="B7" t="s">
        <v>102</v>
      </c>
    </row>
    <row r="8" spans="1:2" ht="11.25">
      <c r="A8" t="s">
        <v>219</v>
      </c>
      <c r="B8" t="s">
        <v>104</v>
      </c>
    </row>
    <row r="9" spans="1:2" ht="11.25">
      <c r="A9" t="s">
        <v>220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222</v>
      </c>
    </row>
    <row r="13" spans="1:2" ht="11.25">
      <c r="A13"/>
      <c r="B13" t="s">
        <v>221</v>
      </c>
    </row>
    <row r="14" spans="1:2" ht="11.25">
      <c r="A14"/>
      <c r="B14" t="s">
        <v>244</v>
      </c>
    </row>
    <row r="15" spans="1:2" ht="11.25">
      <c r="A15"/>
      <c r="B15" t="s">
        <v>122</v>
      </c>
    </row>
    <row r="16" spans="1:2" ht="11.25">
      <c r="A16"/>
      <c r="B16" t="s">
        <v>245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5">
    <tabColor indexed="47"/>
  </sheetPr>
  <dimension ref="A1:G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271</v>
      </c>
      <c r="B1" s="4" t="s">
        <v>272</v>
      </c>
      <c r="C1" s="4" t="s">
        <v>273</v>
      </c>
      <c r="D1" s="4" t="s">
        <v>274</v>
      </c>
      <c r="E1" s="4" t="s">
        <v>275</v>
      </c>
      <c r="F1" s="4" t="s">
        <v>276</v>
      </c>
      <c r="G1" s="4" t="s">
        <v>277</v>
      </c>
    </row>
    <row r="2" spans="1:7" ht="11.25">
      <c r="A2" s="4">
        <v>1</v>
      </c>
      <c r="B2" s="4" t="s">
        <v>10</v>
      </c>
      <c r="C2" s="4" t="s">
        <v>278</v>
      </c>
      <c r="D2" s="4" t="s">
        <v>279</v>
      </c>
      <c r="E2" s="4" t="s">
        <v>280</v>
      </c>
      <c r="F2" s="4" t="s">
        <v>281</v>
      </c>
      <c r="G2" s="4" t="s">
        <v>281</v>
      </c>
    </row>
    <row r="3" spans="1:7" ht="11.25">
      <c r="A3" s="4">
        <v>2</v>
      </c>
      <c r="B3" s="4" t="s">
        <v>10</v>
      </c>
      <c r="C3" s="4" t="s">
        <v>282</v>
      </c>
      <c r="D3" s="4" t="s">
        <v>283</v>
      </c>
      <c r="E3" s="4" t="s">
        <v>284</v>
      </c>
      <c r="F3" s="4" t="s">
        <v>281</v>
      </c>
      <c r="G3" s="4" t="s">
        <v>281</v>
      </c>
    </row>
    <row r="4" spans="1:7" ht="11.25">
      <c r="A4" s="4">
        <v>3</v>
      </c>
      <c r="B4" s="4" t="s">
        <v>10</v>
      </c>
      <c r="C4" s="4" t="s">
        <v>285</v>
      </c>
      <c r="D4" s="4" t="s">
        <v>286</v>
      </c>
      <c r="E4" s="4" t="s">
        <v>280</v>
      </c>
      <c r="F4" s="4" t="s">
        <v>281</v>
      </c>
      <c r="G4" s="4" t="s">
        <v>281</v>
      </c>
    </row>
    <row r="5" spans="1:7" ht="11.25">
      <c r="A5" s="4">
        <v>4</v>
      </c>
      <c r="B5" s="4" t="s">
        <v>10</v>
      </c>
      <c r="C5" s="4" t="s">
        <v>287</v>
      </c>
      <c r="D5" s="4" t="s">
        <v>286</v>
      </c>
      <c r="E5" s="4" t="s">
        <v>288</v>
      </c>
      <c r="F5" s="4" t="s">
        <v>281</v>
      </c>
      <c r="G5" s="4" t="s">
        <v>281</v>
      </c>
    </row>
    <row r="6" spans="1:7" ht="11.25">
      <c r="A6" s="4">
        <v>5</v>
      </c>
      <c r="B6" s="4" t="s">
        <v>10</v>
      </c>
      <c r="C6" s="4" t="s">
        <v>289</v>
      </c>
      <c r="D6" s="4" t="s">
        <v>290</v>
      </c>
      <c r="E6" s="4" t="s">
        <v>291</v>
      </c>
      <c r="F6" s="4" t="s">
        <v>281</v>
      </c>
      <c r="G6" s="4" t="s">
        <v>281</v>
      </c>
    </row>
    <row r="7" spans="1:7" ht="11.25">
      <c r="A7" s="4">
        <v>6</v>
      </c>
      <c r="B7" s="4" t="s">
        <v>10</v>
      </c>
      <c r="C7" s="4" t="s">
        <v>292</v>
      </c>
      <c r="D7" s="4" t="s">
        <v>293</v>
      </c>
      <c r="E7" s="4" t="s">
        <v>294</v>
      </c>
      <c r="F7" s="4" t="s">
        <v>281</v>
      </c>
      <c r="G7" s="4" t="s">
        <v>281</v>
      </c>
    </row>
    <row r="8" spans="1:7" ht="11.25">
      <c r="A8" s="4">
        <v>7</v>
      </c>
      <c r="B8" s="4" t="s">
        <v>10</v>
      </c>
      <c r="C8" s="4" t="s">
        <v>295</v>
      </c>
      <c r="D8" s="4" t="s">
        <v>296</v>
      </c>
      <c r="E8" s="4" t="s">
        <v>297</v>
      </c>
      <c r="F8" s="4" t="s">
        <v>281</v>
      </c>
      <c r="G8" s="4" t="s">
        <v>281</v>
      </c>
    </row>
    <row r="9" spans="1:7" ht="11.25">
      <c r="A9" s="4">
        <v>8</v>
      </c>
      <c r="B9" s="4" t="s">
        <v>10</v>
      </c>
      <c r="C9" s="4" t="s">
        <v>298</v>
      </c>
      <c r="D9" s="4" t="s">
        <v>299</v>
      </c>
      <c r="E9" s="4" t="s">
        <v>280</v>
      </c>
      <c r="F9" s="4" t="s">
        <v>281</v>
      </c>
      <c r="G9" s="4" t="s">
        <v>281</v>
      </c>
    </row>
    <row r="10" spans="1:7" ht="11.25">
      <c r="A10" s="4">
        <v>9</v>
      </c>
      <c r="B10" s="4" t="s">
        <v>10</v>
      </c>
      <c r="C10" s="4" t="s">
        <v>300</v>
      </c>
      <c r="D10" s="4" t="s">
        <v>301</v>
      </c>
      <c r="E10" s="4" t="s">
        <v>302</v>
      </c>
      <c r="F10" s="4" t="s">
        <v>281</v>
      </c>
      <c r="G10" s="4" t="s">
        <v>281</v>
      </c>
    </row>
    <row r="11" spans="1:7" ht="11.25">
      <c r="A11" s="4">
        <v>10</v>
      </c>
      <c r="B11" s="4" t="s">
        <v>10</v>
      </c>
      <c r="C11" s="4" t="s">
        <v>303</v>
      </c>
      <c r="D11" s="4" t="s">
        <v>304</v>
      </c>
      <c r="E11" s="4" t="s">
        <v>284</v>
      </c>
      <c r="F11" s="4" t="s">
        <v>281</v>
      </c>
      <c r="G11" s="4" t="s">
        <v>281</v>
      </c>
    </row>
    <row r="12" spans="1:7" ht="11.25">
      <c r="A12" s="4">
        <v>11</v>
      </c>
      <c r="B12" s="4" t="s">
        <v>10</v>
      </c>
      <c r="C12" s="4" t="s">
        <v>305</v>
      </c>
      <c r="D12" s="4" t="s">
        <v>306</v>
      </c>
      <c r="E12" s="4" t="s">
        <v>307</v>
      </c>
      <c r="F12" s="4" t="s">
        <v>281</v>
      </c>
      <c r="G12" s="4" t="s">
        <v>281</v>
      </c>
    </row>
    <row r="13" spans="1:7" ht="11.25">
      <c r="A13" s="4">
        <v>12</v>
      </c>
      <c r="B13" s="4" t="s">
        <v>10</v>
      </c>
      <c r="C13" s="4" t="s">
        <v>308</v>
      </c>
      <c r="D13" s="4" t="s">
        <v>309</v>
      </c>
      <c r="E13" s="4" t="s">
        <v>302</v>
      </c>
      <c r="F13" s="4" t="s">
        <v>281</v>
      </c>
      <c r="G13" s="4" t="s">
        <v>281</v>
      </c>
    </row>
    <row r="14" spans="1:7" ht="11.25">
      <c r="A14" s="4">
        <v>13</v>
      </c>
      <c r="B14" s="4" t="s">
        <v>10</v>
      </c>
      <c r="C14" s="4" t="s">
        <v>310</v>
      </c>
      <c r="D14" s="4" t="s">
        <v>311</v>
      </c>
      <c r="E14" s="4" t="s">
        <v>280</v>
      </c>
      <c r="F14" s="4" t="s">
        <v>281</v>
      </c>
      <c r="G14" s="4" t="s">
        <v>281</v>
      </c>
    </row>
    <row r="15" spans="1:7" ht="11.25">
      <c r="A15" s="4">
        <v>14</v>
      </c>
      <c r="B15" s="4" t="s">
        <v>10</v>
      </c>
      <c r="C15" s="4" t="s">
        <v>312</v>
      </c>
      <c r="D15" s="4" t="s">
        <v>313</v>
      </c>
      <c r="E15" s="4" t="s">
        <v>314</v>
      </c>
      <c r="F15" s="4" t="s">
        <v>281</v>
      </c>
      <c r="G15" s="4" t="s">
        <v>281</v>
      </c>
    </row>
    <row r="16" spans="1:7" ht="11.25">
      <c r="A16" s="4">
        <v>15</v>
      </c>
      <c r="B16" s="4" t="s">
        <v>10</v>
      </c>
      <c r="C16" s="4" t="s">
        <v>315</v>
      </c>
      <c r="D16" s="4" t="s">
        <v>316</v>
      </c>
      <c r="E16" s="4" t="s">
        <v>317</v>
      </c>
      <c r="F16" s="4" t="s">
        <v>318</v>
      </c>
      <c r="G16" s="4" t="s">
        <v>281</v>
      </c>
    </row>
    <row r="17" spans="1:7" ht="11.25">
      <c r="A17" s="4">
        <v>16</v>
      </c>
      <c r="B17" s="4" t="s">
        <v>10</v>
      </c>
      <c r="C17" s="4" t="s">
        <v>319</v>
      </c>
      <c r="D17" s="4" t="s">
        <v>320</v>
      </c>
      <c r="E17" s="4" t="s">
        <v>280</v>
      </c>
      <c r="F17" s="4" t="s">
        <v>281</v>
      </c>
      <c r="G17" s="4" t="s">
        <v>281</v>
      </c>
    </row>
    <row r="18" spans="1:7" ht="11.25">
      <c r="A18" s="4">
        <v>17</v>
      </c>
      <c r="B18" s="4" t="s">
        <v>10</v>
      </c>
      <c r="C18" s="4" t="s">
        <v>321</v>
      </c>
      <c r="D18" s="4" t="s">
        <v>322</v>
      </c>
      <c r="E18" s="4" t="s">
        <v>314</v>
      </c>
      <c r="F18" s="4" t="s">
        <v>281</v>
      </c>
      <c r="G18" s="4" t="s">
        <v>281</v>
      </c>
    </row>
    <row r="19" spans="1:7" ht="11.25">
      <c r="A19" s="4">
        <v>18</v>
      </c>
      <c r="B19" s="4" t="s">
        <v>10</v>
      </c>
      <c r="C19" s="4" t="s">
        <v>323</v>
      </c>
      <c r="D19" s="4" t="s">
        <v>324</v>
      </c>
      <c r="E19" s="4" t="s">
        <v>317</v>
      </c>
      <c r="F19" s="4" t="s">
        <v>281</v>
      </c>
      <c r="G19" s="4" t="s">
        <v>281</v>
      </c>
    </row>
    <row r="20" spans="1:7" ht="11.25">
      <c r="A20" s="4">
        <v>19</v>
      </c>
      <c r="B20" s="4" t="s">
        <v>10</v>
      </c>
      <c r="C20" s="4" t="s">
        <v>325</v>
      </c>
      <c r="D20" s="4" t="s">
        <v>326</v>
      </c>
      <c r="E20" s="4" t="s">
        <v>297</v>
      </c>
      <c r="F20" s="4" t="s">
        <v>281</v>
      </c>
      <c r="G20" s="4" t="s">
        <v>281</v>
      </c>
    </row>
    <row r="21" spans="1:7" ht="11.25">
      <c r="A21" s="4">
        <v>20</v>
      </c>
      <c r="B21" s="4" t="s">
        <v>10</v>
      </c>
      <c r="C21" s="4" t="s">
        <v>327</v>
      </c>
      <c r="D21" s="4" t="s">
        <v>328</v>
      </c>
      <c r="E21" s="4" t="s">
        <v>329</v>
      </c>
      <c r="F21" s="4" t="s">
        <v>281</v>
      </c>
      <c r="G21" s="4" t="s">
        <v>281</v>
      </c>
    </row>
    <row r="22" spans="1:7" ht="11.25">
      <c r="A22" s="4">
        <v>21</v>
      </c>
      <c r="B22" s="4" t="s">
        <v>10</v>
      </c>
      <c r="C22" s="4" t="s">
        <v>330</v>
      </c>
      <c r="D22" s="4" t="s">
        <v>331</v>
      </c>
      <c r="E22" s="4" t="s">
        <v>297</v>
      </c>
      <c r="F22" s="4" t="s">
        <v>281</v>
      </c>
      <c r="G22" s="4" t="s">
        <v>281</v>
      </c>
    </row>
    <row r="23" spans="1:7" ht="11.25">
      <c r="A23" s="4">
        <v>22</v>
      </c>
      <c r="B23" s="4" t="s">
        <v>10</v>
      </c>
      <c r="C23" s="4" t="s">
        <v>332</v>
      </c>
      <c r="D23" s="4" t="s">
        <v>333</v>
      </c>
      <c r="E23" s="4" t="s">
        <v>314</v>
      </c>
      <c r="F23" s="4" t="s">
        <v>281</v>
      </c>
      <c r="G23" s="4" t="s">
        <v>281</v>
      </c>
    </row>
    <row r="24" spans="1:7" ht="11.25">
      <c r="A24" s="4">
        <v>23</v>
      </c>
      <c r="B24" s="4" t="s">
        <v>10</v>
      </c>
      <c r="C24" s="4" t="s">
        <v>334</v>
      </c>
      <c r="D24" s="4" t="s">
        <v>335</v>
      </c>
      <c r="E24" s="4" t="s">
        <v>297</v>
      </c>
      <c r="F24" s="4" t="s">
        <v>336</v>
      </c>
      <c r="G24" s="4" t="s">
        <v>281</v>
      </c>
    </row>
    <row r="25" spans="1:7" ht="11.25">
      <c r="A25" s="4">
        <v>24</v>
      </c>
      <c r="B25" s="4" t="s">
        <v>10</v>
      </c>
      <c r="C25" s="4" t="s">
        <v>337</v>
      </c>
      <c r="D25" s="4" t="s">
        <v>338</v>
      </c>
      <c r="E25" s="4" t="s">
        <v>339</v>
      </c>
      <c r="F25" s="4" t="s">
        <v>281</v>
      </c>
      <c r="G25" s="4" t="s">
        <v>281</v>
      </c>
    </row>
    <row r="26" spans="1:7" ht="11.25">
      <c r="A26" s="4">
        <v>25</v>
      </c>
      <c r="B26" s="4" t="s">
        <v>10</v>
      </c>
      <c r="C26" s="4" t="s">
        <v>340</v>
      </c>
      <c r="D26" s="4" t="s">
        <v>341</v>
      </c>
      <c r="E26" s="4" t="s">
        <v>297</v>
      </c>
      <c r="F26" s="4" t="s">
        <v>281</v>
      </c>
      <c r="G26" s="4" t="s">
        <v>281</v>
      </c>
    </row>
    <row r="27" spans="1:7" ht="11.25">
      <c r="A27" s="4">
        <v>26</v>
      </c>
      <c r="B27" s="4" t="s">
        <v>10</v>
      </c>
      <c r="C27" s="4" t="s">
        <v>342</v>
      </c>
      <c r="D27" s="4" t="s">
        <v>343</v>
      </c>
      <c r="E27" s="4" t="s">
        <v>317</v>
      </c>
      <c r="F27" s="4" t="s">
        <v>281</v>
      </c>
      <c r="G27" s="4" t="s">
        <v>281</v>
      </c>
    </row>
    <row r="28" spans="1:7" ht="11.25">
      <c r="A28" s="4">
        <v>27</v>
      </c>
      <c r="B28" s="4" t="s">
        <v>10</v>
      </c>
      <c r="C28" s="4" t="s">
        <v>344</v>
      </c>
      <c r="D28" s="4" t="s">
        <v>345</v>
      </c>
      <c r="E28" s="4" t="s">
        <v>339</v>
      </c>
      <c r="F28" s="4" t="s">
        <v>281</v>
      </c>
      <c r="G28" s="4" t="s">
        <v>281</v>
      </c>
    </row>
    <row r="29" spans="1:7" ht="11.25">
      <c r="A29" s="4">
        <v>28</v>
      </c>
      <c r="B29" s="4" t="s">
        <v>10</v>
      </c>
      <c r="C29" s="4" t="s">
        <v>346</v>
      </c>
      <c r="D29" s="4" t="s">
        <v>347</v>
      </c>
      <c r="E29" s="4" t="s">
        <v>339</v>
      </c>
      <c r="F29" s="4" t="s">
        <v>281</v>
      </c>
      <c r="G29" s="4" t="s">
        <v>281</v>
      </c>
    </row>
    <row r="30" spans="1:7" ht="11.25">
      <c r="A30" s="4">
        <v>29</v>
      </c>
      <c r="B30" s="4" t="s">
        <v>10</v>
      </c>
      <c r="C30" s="4" t="s">
        <v>348</v>
      </c>
      <c r="D30" s="4" t="s">
        <v>349</v>
      </c>
      <c r="E30" s="4" t="s">
        <v>297</v>
      </c>
      <c r="F30" s="4" t="s">
        <v>281</v>
      </c>
      <c r="G30" s="4" t="s">
        <v>281</v>
      </c>
    </row>
    <row r="31" spans="1:7" ht="11.25">
      <c r="A31" s="4">
        <v>30</v>
      </c>
      <c r="B31" s="4" t="s">
        <v>10</v>
      </c>
      <c r="C31" s="4" t="s">
        <v>350</v>
      </c>
      <c r="D31" s="4" t="s">
        <v>351</v>
      </c>
      <c r="E31" s="4" t="s">
        <v>297</v>
      </c>
      <c r="F31" s="4" t="s">
        <v>281</v>
      </c>
      <c r="G31" s="4" t="s">
        <v>281</v>
      </c>
    </row>
    <row r="32" spans="1:7" ht="11.25">
      <c r="A32" s="4">
        <v>31</v>
      </c>
      <c r="B32" s="4" t="s">
        <v>10</v>
      </c>
      <c r="C32" s="4" t="s">
        <v>352</v>
      </c>
      <c r="D32" s="4" t="s">
        <v>353</v>
      </c>
      <c r="E32" s="4" t="s">
        <v>297</v>
      </c>
      <c r="F32" s="4" t="s">
        <v>281</v>
      </c>
      <c r="G32" s="4" t="s">
        <v>354</v>
      </c>
    </row>
    <row r="33" spans="1:7" ht="11.25">
      <c r="A33" s="4">
        <v>32</v>
      </c>
      <c r="B33" s="4" t="s">
        <v>10</v>
      </c>
      <c r="C33" s="4" t="s">
        <v>355</v>
      </c>
      <c r="D33" s="4" t="s">
        <v>356</v>
      </c>
      <c r="E33" s="4" t="s">
        <v>329</v>
      </c>
      <c r="F33" s="4" t="s">
        <v>281</v>
      </c>
      <c r="G33" s="4" t="s">
        <v>281</v>
      </c>
    </row>
    <row r="34" spans="1:7" ht="11.25">
      <c r="A34" s="4">
        <v>33</v>
      </c>
      <c r="B34" s="4" t="s">
        <v>10</v>
      </c>
      <c r="C34" s="4" t="s">
        <v>357</v>
      </c>
      <c r="D34" s="4" t="s">
        <v>358</v>
      </c>
      <c r="E34" s="4" t="s">
        <v>317</v>
      </c>
      <c r="F34" s="4" t="s">
        <v>281</v>
      </c>
      <c r="G34" s="4" t="s">
        <v>281</v>
      </c>
    </row>
    <row r="35" spans="1:7" ht="11.25">
      <c r="A35" s="4">
        <v>34</v>
      </c>
      <c r="B35" s="4" t="s">
        <v>10</v>
      </c>
      <c r="C35" s="4" t="s">
        <v>359</v>
      </c>
      <c r="D35" s="4" t="s">
        <v>360</v>
      </c>
      <c r="E35" s="4" t="s">
        <v>314</v>
      </c>
      <c r="F35" s="4" t="s">
        <v>281</v>
      </c>
      <c r="G35" s="4" t="s">
        <v>281</v>
      </c>
    </row>
    <row r="36" spans="1:7" ht="11.25">
      <c r="A36" s="4">
        <v>35</v>
      </c>
      <c r="B36" s="4" t="s">
        <v>10</v>
      </c>
      <c r="C36" s="4" t="s">
        <v>361</v>
      </c>
      <c r="D36" s="4" t="s">
        <v>362</v>
      </c>
      <c r="E36" s="4" t="s">
        <v>317</v>
      </c>
      <c r="F36" s="4" t="s">
        <v>281</v>
      </c>
      <c r="G36" s="4" t="s">
        <v>281</v>
      </c>
    </row>
    <row r="37" spans="1:7" ht="11.25">
      <c r="A37" s="4">
        <v>36</v>
      </c>
      <c r="B37" s="4" t="s">
        <v>10</v>
      </c>
      <c r="C37" s="4" t="s">
        <v>363</v>
      </c>
      <c r="D37" s="4" t="s">
        <v>364</v>
      </c>
      <c r="E37" s="4" t="s">
        <v>317</v>
      </c>
      <c r="F37" s="4" t="s">
        <v>281</v>
      </c>
      <c r="G37" s="4" t="s">
        <v>281</v>
      </c>
    </row>
    <row r="38" spans="1:7" ht="11.25">
      <c r="A38" s="4">
        <v>37</v>
      </c>
      <c r="B38" s="4" t="s">
        <v>10</v>
      </c>
      <c r="C38" s="4" t="s">
        <v>365</v>
      </c>
      <c r="D38" s="4" t="s">
        <v>366</v>
      </c>
      <c r="E38" s="4" t="s">
        <v>317</v>
      </c>
      <c r="F38" s="4" t="s">
        <v>281</v>
      </c>
      <c r="G38" s="4" t="s">
        <v>281</v>
      </c>
    </row>
    <row r="39" spans="1:7" ht="11.25">
      <c r="A39" s="4">
        <v>38</v>
      </c>
      <c r="B39" s="4" t="s">
        <v>10</v>
      </c>
      <c r="C39" s="4" t="s">
        <v>367</v>
      </c>
      <c r="D39" s="4" t="s">
        <v>368</v>
      </c>
      <c r="E39" s="4" t="s">
        <v>297</v>
      </c>
      <c r="F39" s="4" t="s">
        <v>281</v>
      </c>
      <c r="G39" s="4" t="s">
        <v>281</v>
      </c>
    </row>
    <row r="40" spans="1:7" ht="11.25">
      <c r="A40" s="4">
        <v>39</v>
      </c>
      <c r="B40" s="4" t="s">
        <v>10</v>
      </c>
      <c r="C40" s="4" t="s">
        <v>369</v>
      </c>
      <c r="D40" s="4" t="s">
        <v>370</v>
      </c>
      <c r="E40" s="4" t="s">
        <v>297</v>
      </c>
      <c r="F40" s="4" t="s">
        <v>281</v>
      </c>
      <c r="G40" s="4" t="s">
        <v>281</v>
      </c>
    </row>
    <row r="41" spans="1:7" ht="11.25">
      <c r="A41" s="4">
        <v>40</v>
      </c>
      <c r="B41" s="4" t="s">
        <v>10</v>
      </c>
      <c r="C41" s="4" t="s">
        <v>371</v>
      </c>
      <c r="D41" s="4" t="s">
        <v>372</v>
      </c>
      <c r="E41" s="4" t="s">
        <v>297</v>
      </c>
      <c r="F41" s="4" t="s">
        <v>281</v>
      </c>
      <c r="G41" s="4" t="s">
        <v>281</v>
      </c>
    </row>
    <row r="42" spans="1:7" ht="11.25">
      <c r="A42" s="4">
        <v>41</v>
      </c>
      <c r="B42" s="4" t="s">
        <v>10</v>
      </c>
      <c r="C42" s="4" t="s">
        <v>373</v>
      </c>
      <c r="D42" s="4" t="s">
        <v>374</v>
      </c>
      <c r="E42" s="4" t="s">
        <v>297</v>
      </c>
      <c r="F42" s="4" t="s">
        <v>281</v>
      </c>
      <c r="G42" s="4" t="s">
        <v>281</v>
      </c>
    </row>
    <row r="43" spans="1:7" ht="11.25">
      <c r="A43" s="4">
        <v>42</v>
      </c>
      <c r="B43" s="4" t="s">
        <v>10</v>
      </c>
      <c r="C43" s="4" t="s">
        <v>375</v>
      </c>
      <c r="D43" s="4" t="s">
        <v>376</v>
      </c>
      <c r="E43" s="4" t="s">
        <v>314</v>
      </c>
      <c r="F43" s="4" t="s">
        <v>281</v>
      </c>
      <c r="G43" s="4" t="s">
        <v>281</v>
      </c>
    </row>
    <row r="44" spans="1:7" ht="11.25">
      <c r="A44" s="4">
        <v>43</v>
      </c>
      <c r="B44" s="4" t="s">
        <v>10</v>
      </c>
      <c r="C44" s="4" t="s">
        <v>377</v>
      </c>
      <c r="D44" s="4" t="s">
        <v>378</v>
      </c>
      <c r="E44" s="4" t="s">
        <v>297</v>
      </c>
      <c r="F44" s="4" t="s">
        <v>281</v>
      </c>
      <c r="G44" s="4" t="s">
        <v>281</v>
      </c>
    </row>
    <row r="45" spans="1:7" ht="11.25">
      <c r="A45" s="4">
        <v>44</v>
      </c>
      <c r="B45" s="4" t="s">
        <v>10</v>
      </c>
      <c r="C45" s="4" t="s">
        <v>379</v>
      </c>
      <c r="D45" s="4" t="s">
        <v>380</v>
      </c>
      <c r="E45" s="4" t="s">
        <v>284</v>
      </c>
      <c r="F45" s="4" t="s">
        <v>281</v>
      </c>
      <c r="G45" s="4" t="s">
        <v>281</v>
      </c>
    </row>
    <row r="46" spans="1:7" ht="11.25">
      <c r="A46" s="4">
        <v>45</v>
      </c>
      <c r="B46" s="4" t="s">
        <v>10</v>
      </c>
      <c r="C46" s="4" t="s">
        <v>381</v>
      </c>
      <c r="D46" s="4" t="s">
        <v>382</v>
      </c>
      <c r="E46" s="4" t="s">
        <v>297</v>
      </c>
      <c r="F46" s="4" t="s">
        <v>281</v>
      </c>
      <c r="G46" s="4" t="s">
        <v>281</v>
      </c>
    </row>
    <row r="47" spans="1:7" ht="11.25">
      <c r="A47" s="4">
        <v>46</v>
      </c>
      <c r="B47" s="4" t="s">
        <v>10</v>
      </c>
      <c r="C47" s="4" t="s">
        <v>383</v>
      </c>
      <c r="D47" s="4" t="s">
        <v>384</v>
      </c>
      <c r="E47" s="4" t="s">
        <v>317</v>
      </c>
      <c r="F47" s="4" t="s">
        <v>281</v>
      </c>
      <c r="G47" s="4" t="s">
        <v>281</v>
      </c>
    </row>
    <row r="48" spans="1:7" ht="11.25">
      <c r="A48" s="4">
        <v>47</v>
      </c>
      <c r="B48" s="4" t="s">
        <v>10</v>
      </c>
      <c r="C48" s="4" t="s">
        <v>385</v>
      </c>
      <c r="D48" s="4" t="s">
        <v>386</v>
      </c>
      <c r="E48" s="4" t="s">
        <v>387</v>
      </c>
      <c r="F48" s="4" t="s">
        <v>281</v>
      </c>
      <c r="G48" s="4" t="s">
        <v>281</v>
      </c>
    </row>
    <row r="49" spans="1:7" ht="11.25">
      <c r="A49" s="4">
        <v>48</v>
      </c>
      <c r="B49" s="4" t="s">
        <v>10</v>
      </c>
      <c r="C49" s="4" t="s">
        <v>388</v>
      </c>
      <c r="D49" s="4" t="s">
        <v>389</v>
      </c>
      <c r="E49" s="4" t="s">
        <v>390</v>
      </c>
      <c r="F49" s="4" t="s">
        <v>281</v>
      </c>
      <c r="G49" s="4" t="s">
        <v>281</v>
      </c>
    </row>
    <row r="50" spans="1:7" ht="11.25">
      <c r="A50" s="4">
        <v>49</v>
      </c>
      <c r="B50" s="4" t="s">
        <v>10</v>
      </c>
      <c r="C50" s="4" t="s">
        <v>391</v>
      </c>
      <c r="D50" s="4" t="s">
        <v>392</v>
      </c>
      <c r="E50" s="4" t="s">
        <v>393</v>
      </c>
      <c r="F50" s="4" t="s">
        <v>318</v>
      </c>
      <c r="G50" s="4" t="s">
        <v>281</v>
      </c>
    </row>
    <row r="51" spans="1:7" ht="11.25">
      <c r="A51" s="4">
        <v>50</v>
      </c>
      <c r="B51" s="4" t="s">
        <v>10</v>
      </c>
      <c r="C51" s="4" t="s">
        <v>394</v>
      </c>
      <c r="D51" s="4" t="s">
        <v>395</v>
      </c>
      <c r="E51" s="4" t="s">
        <v>297</v>
      </c>
      <c r="F51" s="4" t="s">
        <v>281</v>
      </c>
      <c r="G51" s="4" t="s">
        <v>281</v>
      </c>
    </row>
    <row r="52" spans="1:7" ht="11.25">
      <c r="A52" s="4">
        <v>51</v>
      </c>
      <c r="B52" s="4" t="s">
        <v>10</v>
      </c>
      <c r="C52" s="4" t="s">
        <v>396</v>
      </c>
      <c r="D52" s="4" t="s">
        <v>397</v>
      </c>
      <c r="E52" s="4" t="s">
        <v>284</v>
      </c>
      <c r="F52" s="4" t="s">
        <v>281</v>
      </c>
      <c r="G52" s="4" t="s">
        <v>281</v>
      </c>
    </row>
    <row r="53" spans="1:7" ht="11.25">
      <c r="A53" s="4">
        <v>52</v>
      </c>
      <c r="B53" s="4" t="s">
        <v>10</v>
      </c>
      <c r="C53" s="4" t="s">
        <v>398</v>
      </c>
      <c r="D53" s="4" t="s">
        <v>399</v>
      </c>
      <c r="E53" s="4" t="s">
        <v>284</v>
      </c>
      <c r="F53" s="4" t="s">
        <v>281</v>
      </c>
      <c r="G53" s="4" t="s">
        <v>281</v>
      </c>
    </row>
    <row r="54" spans="1:7" ht="11.25">
      <c r="A54" s="4">
        <v>53</v>
      </c>
      <c r="B54" s="4" t="s">
        <v>10</v>
      </c>
      <c r="C54" s="4" t="s">
        <v>400</v>
      </c>
      <c r="D54" s="4" t="s">
        <v>401</v>
      </c>
      <c r="E54" s="4" t="s">
        <v>402</v>
      </c>
      <c r="F54" s="4" t="s">
        <v>281</v>
      </c>
      <c r="G54" s="4" t="s">
        <v>281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2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81" t="s">
        <v>116</v>
      </c>
      <c r="B1" s="181" t="s">
        <v>117</v>
      </c>
      <c r="C1" s="181" t="s">
        <v>118</v>
      </c>
      <c r="D1" s="9"/>
    </row>
    <row r="2" spans="1:3" ht="11.25">
      <c r="A2" s="216">
        <v>42089.40770833333</v>
      </c>
      <c r="B2" s="11" t="s">
        <v>256</v>
      </c>
      <c r="C2" s="11" t="s">
        <v>257</v>
      </c>
    </row>
    <row r="3" spans="1:3" ht="11.25">
      <c r="A3" s="216">
        <v>42089.40773148148</v>
      </c>
      <c r="B3" s="11" t="s">
        <v>258</v>
      </c>
      <c r="C3" s="11" t="s">
        <v>257</v>
      </c>
    </row>
    <row r="4" spans="1:3" ht="45">
      <c r="A4" s="216">
        <v>42089.40773148148</v>
      </c>
      <c r="B4" s="11" t="s">
        <v>259</v>
      </c>
      <c r="C4" s="11" t="s">
        <v>257</v>
      </c>
    </row>
    <row r="5" spans="1:3" ht="11.25">
      <c r="A5" s="216">
        <v>42089.40773148148</v>
      </c>
      <c r="B5" s="11" t="s">
        <v>260</v>
      </c>
      <c r="C5" s="11" t="s">
        <v>257</v>
      </c>
    </row>
    <row r="6" spans="1:3" ht="11.25">
      <c r="A6" s="216">
        <v>42089.40777777778</v>
      </c>
      <c r="B6" s="11" t="s">
        <v>261</v>
      </c>
      <c r="C6" s="11" t="s">
        <v>257</v>
      </c>
    </row>
    <row r="7" spans="1:3" ht="11.25">
      <c r="A7" s="216">
        <v>42089.40783564815</v>
      </c>
      <c r="B7" s="11" t="s">
        <v>262</v>
      </c>
      <c r="C7" s="11" t="s">
        <v>263</v>
      </c>
    </row>
    <row r="8" spans="1:3" ht="11.25">
      <c r="A8" s="216">
        <v>42089.40797453704</v>
      </c>
      <c r="B8" s="11" t="s">
        <v>256</v>
      </c>
      <c r="C8" s="11" t="s">
        <v>257</v>
      </c>
    </row>
    <row r="9" spans="1:3" ht="11.25">
      <c r="A9" s="216">
        <v>42089.40798611111</v>
      </c>
      <c r="B9" s="11" t="s">
        <v>258</v>
      </c>
      <c r="C9" s="11" t="s">
        <v>257</v>
      </c>
    </row>
    <row r="10" spans="1:3" ht="45">
      <c r="A10" s="216">
        <v>42089.40798611111</v>
      </c>
      <c r="B10" s="11" t="s">
        <v>259</v>
      </c>
      <c r="C10" s="11" t="s">
        <v>257</v>
      </c>
    </row>
    <row r="11" spans="1:3" ht="11.25">
      <c r="A11" s="216">
        <v>42089.40798611111</v>
      </c>
      <c r="B11" s="11" t="s">
        <v>260</v>
      </c>
      <c r="C11" s="11" t="s">
        <v>257</v>
      </c>
    </row>
    <row r="12" spans="1:3" ht="11.25">
      <c r="A12" s="216">
        <v>42089.408125</v>
      </c>
      <c r="B12" s="11" t="s">
        <v>261</v>
      </c>
      <c r="C12" s="11" t="s">
        <v>257</v>
      </c>
    </row>
    <row r="13" spans="1:3" ht="22.5">
      <c r="A13" s="216">
        <v>42089.40862268519</v>
      </c>
      <c r="B13" s="11" t="s">
        <v>264</v>
      </c>
      <c r="C13" s="11" t="s">
        <v>257</v>
      </c>
    </row>
    <row r="14" spans="1:3" ht="22.5">
      <c r="A14" s="216">
        <v>42089.408680555556</v>
      </c>
      <c r="B14" s="11" t="s">
        <v>265</v>
      </c>
      <c r="C14" s="11" t="s">
        <v>257</v>
      </c>
    </row>
    <row r="15" spans="1:3" ht="11.25">
      <c r="A15" s="216">
        <v>42089.408680555556</v>
      </c>
      <c r="B15" s="11" t="s">
        <v>266</v>
      </c>
      <c r="C15" s="11" t="s">
        <v>257</v>
      </c>
    </row>
    <row r="16" spans="1:3" ht="22.5">
      <c r="A16" s="216">
        <v>42089.408796296295</v>
      </c>
      <c r="B16" s="11" t="s">
        <v>267</v>
      </c>
      <c r="C16" s="11" t="s">
        <v>257</v>
      </c>
    </row>
    <row r="17" spans="1:3" ht="22.5">
      <c r="A17" s="216">
        <v>42089.40888888889</v>
      </c>
      <c r="B17" s="11" t="s">
        <v>269</v>
      </c>
      <c r="C17" s="11" t="s">
        <v>257</v>
      </c>
    </row>
    <row r="18" spans="1:3" ht="11.25">
      <c r="A18" s="216">
        <v>42089.40962962963</v>
      </c>
      <c r="B18" s="11" t="s">
        <v>256</v>
      </c>
      <c r="C18" s="11" t="s">
        <v>257</v>
      </c>
    </row>
    <row r="19" spans="1:3" ht="11.25">
      <c r="A19" s="216">
        <v>42089.4096412037</v>
      </c>
      <c r="B19" s="11" t="s">
        <v>270</v>
      </c>
      <c r="C19" s="11" t="s">
        <v>257</v>
      </c>
    </row>
    <row r="20" spans="1:3" ht="11.25">
      <c r="A20" s="216">
        <v>42089.5912962963</v>
      </c>
      <c r="B20" s="11" t="s">
        <v>256</v>
      </c>
      <c r="C20" s="11" t="s">
        <v>257</v>
      </c>
    </row>
    <row r="21" spans="1:3" ht="11.25">
      <c r="A21" s="216">
        <v>42089.5912962963</v>
      </c>
      <c r="B21" s="11" t="s">
        <v>406</v>
      </c>
      <c r="C21" s="11" t="s">
        <v>257</v>
      </c>
    </row>
    <row r="22" spans="1:3" ht="11.25">
      <c r="A22" s="216">
        <v>42089.70068287037</v>
      </c>
      <c r="B22" s="11" t="s">
        <v>256</v>
      </c>
      <c r="C22" s="11" t="s">
        <v>257</v>
      </c>
    </row>
    <row r="23" spans="1:3" ht="11.25">
      <c r="A23" s="216">
        <v>42089.70077546296</v>
      </c>
      <c r="B23" s="11" t="s">
        <v>270</v>
      </c>
      <c r="C23" s="11" t="s">
        <v>257</v>
      </c>
    </row>
    <row r="24" spans="1:3" ht="11.25">
      <c r="A24" s="216">
        <v>42090.54655092592</v>
      </c>
      <c r="B24" s="11" t="s">
        <v>256</v>
      </c>
      <c r="C24" s="11" t="s">
        <v>257</v>
      </c>
    </row>
    <row r="25" spans="1:3" ht="11.25">
      <c r="A25" s="216">
        <v>42090.5465625</v>
      </c>
      <c r="B25" s="11" t="s">
        <v>270</v>
      </c>
      <c r="C25" s="11" t="s">
        <v>257</v>
      </c>
    </row>
    <row r="26" spans="1:3" ht="11.25">
      <c r="A26" s="216">
        <v>42094.36337962963</v>
      </c>
      <c r="B26" s="11" t="s">
        <v>256</v>
      </c>
      <c r="C26" s="11" t="s">
        <v>257</v>
      </c>
    </row>
    <row r="27" spans="1:3" ht="11.25">
      <c r="A27" s="216">
        <v>42094.36337962963</v>
      </c>
      <c r="B27" s="11" t="s">
        <v>270</v>
      </c>
      <c r="C27" s="11" t="s">
        <v>257</v>
      </c>
    </row>
    <row r="28" spans="1:3" ht="11.25">
      <c r="A28" s="216">
        <v>42094.637557870374</v>
      </c>
      <c r="B28" s="11" t="s">
        <v>256</v>
      </c>
      <c r="C28" s="11" t="s">
        <v>257</v>
      </c>
    </row>
    <row r="29" spans="1:3" ht="11.25">
      <c r="A29" s="216">
        <v>42094.63756944444</v>
      </c>
      <c r="B29" s="11" t="s">
        <v>270</v>
      </c>
      <c r="C29" s="11" t="s">
        <v>257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78" customWidth="1"/>
    <col min="27" max="36" width="9.140625" style="179" customWidth="1"/>
    <col min="37" max="16384" width="9.140625" style="17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8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tabSelected="1" zoomScalePageLayoutView="0" workbookViewId="0" topLeftCell="D3">
      <selection activeCell="I15" sqref="I15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40.710937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str">
        <f>version</f>
        <v>Версия 1.0.1</v>
      </c>
    </row>
    <row r="5" spans="4:7" ht="30.75" customHeight="1">
      <c r="D5" s="31"/>
      <c r="E5" s="256" t="s">
        <v>160</v>
      </c>
      <c r="F5" s="256"/>
      <c r="G5" s="32"/>
    </row>
    <row r="6" spans="4:7" ht="11.25">
      <c r="D6" s="26"/>
      <c r="E6" s="33"/>
      <c r="F6" s="34"/>
      <c r="G6" s="32"/>
    </row>
    <row r="7" spans="4:7" ht="20.25">
      <c r="D7" s="31"/>
      <c r="E7" s="33" t="s">
        <v>91</v>
      </c>
      <c r="F7" s="35" t="s">
        <v>10</v>
      </c>
      <c r="G7" s="32"/>
    </row>
    <row r="8" spans="1:7" ht="3.75" customHeight="1">
      <c r="A8" s="36"/>
      <c r="D8" s="37"/>
      <c r="E8" s="33"/>
      <c r="F8" s="38"/>
      <c r="G8" s="39"/>
    </row>
    <row r="9" spans="4:7" ht="20.25">
      <c r="D9" s="31"/>
      <c r="E9" s="49" t="s">
        <v>92</v>
      </c>
      <c r="F9" s="50">
        <v>2016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20.25">
      <c r="C11" s="41"/>
      <c r="D11" s="42"/>
      <c r="E11" s="43" t="s">
        <v>124</v>
      </c>
      <c r="F11" s="55" t="s">
        <v>342</v>
      </c>
      <c r="G11" s="40"/>
      <c r="H11" s="44"/>
      <c r="J11" s="51"/>
    </row>
    <row r="12" spans="3:10" ht="20.25">
      <c r="C12" s="41"/>
      <c r="D12" s="42"/>
      <c r="E12" s="43" t="s">
        <v>93</v>
      </c>
      <c r="F12" s="55" t="s">
        <v>343</v>
      </c>
      <c r="G12" s="40"/>
      <c r="H12" s="44"/>
      <c r="J12" s="51"/>
    </row>
    <row r="13" spans="3:10" ht="20.25">
      <c r="C13" s="41"/>
      <c r="D13" s="42"/>
      <c r="E13" s="43" t="s">
        <v>94</v>
      </c>
      <c r="F13" s="55" t="s">
        <v>317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24" customHeight="1">
      <c r="A15" s="46"/>
      <c r="B15" s="47"/>
      <c r="D15" s="48"/>
      <c r="E15" s="45" t="s">
        <v>223</v>
      </c>
      <c r="F15" s="228" t="s">
        <v>415</v>
      </c>
      <c r="G15" s="39"/>
    </row>
    <row r="16" spans="1:7" ht="24" customHeight="1">
      <c r="A16" s="46"/>
      <c r="B16" s="47"/>
      <c r="D16" s="48"/>
      <c r="E16" s="45" t="s">
        <v>224</v>
      </c>
      <c r="F16" s="228" t="s">
        <v>415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28" t="s">
        <v>407</v>
      </c>
      <c r="G18" s="39"/>
    </row>
    <row r="19" spans="1:7" ht="19.5" customHeight="1">
      <c r="A19" s="46"/>
      <c r="B19" s="47"/>
      <c r="D19" s="48"/>
      <c r="E19" s="45" t="s">
        <v>2</v>
      </c>
      <c r="F19" s="228" t="s">
        <v>408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28" t="s">
        <v>409</v>
      </c>
      <c r="G21" s="39"/>
    </row>
    <row r="22" spans="1:7" ht="19.5" customHeight="1">
      <c r="A22" s="46"/>
      <c r="B22" s="47"/>
      <c r="D22" s="48"/>
      <c r="E22" s="45" t="s">
        <v>2</v>
      </c>
      <c r="F22" s="228" t="s">
        <v>127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29" t="s">
        <v>410</v>
      </c>
      <c r="G24" s="39"/>
    </row>
    <row r="25" spans="1:7" ht="19.5" customHeight="1">
      <c r="A25" s="46"/>
      <c r="B25" s="47"/>
      <c r="D25" s="48"/>
      <c r="E25" s="45" t="s">
        <v>2</v>
      </c>
      <c r="F25" s="229" t="s">
        <v>411</v>
      </c>
      <c r="G25" s="39"/>
    </row>
    <row r="26" spans="1:7" ht="19.5" customHeight="1">
      <c r="A26" s="46"/>
      <c r="B26" s="47"/>
      <c r="D26" s="48"/>
      <c r="E26" s="45" t="s">
        <v>1</v>
      </c>
      <c r="F26" s="229" t="s">
        <v>412</v>
      </c>
      <c r="G26" s="39"/>
    </row>
    <row r="27" spans="1:7" ht="19.5" customHeight="1">
      <c r="A27" s="46"/>
      <c r="B27" s="47"/>
      <c r="D27" s="48"/>
      <c r="E27" s="45" t="s">
        <v>3</v>
      </c>
      <c r="F27" s="229" t="s">
        <v>413</v>
      </c>
      <c r="G27" s="39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1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  <pageSetUpPr fitToPage="1"/>
  </sheetPr>
  <dimension ref="A1:W41"/>
  <sheetViews>
    <sheetView showGridLines="0" view="pageBreakPreview" zoomScale="55" zoomScaleSheetLayoutView="55" zoomScalePageLayoutView="0" workbookViewId="0" topLeftCell="C7">
      <pane xSplit="4" ySplit="5" topLeftCell="H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U14" sqref="U14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22" width="10.7109375" style="79" customWidth="1"/>
    <col min="23" max="23" width="14.140625" style="79" customWidth="1"/>
    <col min="24" max="16384" width="14.140625" style="59" customWidth="1"/>
  </cols>
  <sheetData>
    <row r="1" spans="1:23" s="68" customFormat="1" ht="11.25" hidden="1">
      <c r="A1" s="61"/>
      <c r="B1" s="62">
        <v>0</v>
      </c>
      <c r="C1" s="63">
        <v>0</v>
      </c>
      <c r="D1" s="63">
        <v>0</v>
      </c>
      <c r="E1" s="64">
        <f>god</f>
        <v>2016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2014</v>
      </c>
      <c r="H2" s="72">
        <f>$E$1-2</f>
        <v>2014</v>
      </c>
      <c r="I2" s="72">
        <f>$E$1-1</f>
        <v>2015</v>
      </c>
      <c r="J2" s="72">
        <f aca="true" t="shared" si="0" ref="J2:V2">$E$1</f>
        <v>2016</v>
      </c>
      <c r="K2" s="72">
        <f t="shared" si="0"/>
        <v>2016</v>
      </c>
      <c r="L2" s="72">
        <f t="shared" si="0"/>
        <v>2016</v>
      </c>
      <c r="M2" s="72">
        <f t="shared" si="0"/>
        <v>2016</v>
      </c>
      <c r="N2" s="72">
        <f t="shared" si="0"/>
        <v>2016</v>
      </c>
      <c r="O2" s="72">
        <f t="shared" si="0"/>
        <v>2016</v>
      </c>
      <c r="P2" s="72">
        <f t="shared" si="0"/>
        <v>2016</v>
      </c>
      <c r="Q2" s="72">
        <f t="shared" si="0"/>
        <v>2016</v>
      </c>
      <c r="R2" s="72">
        <f t="shared" si="0"/>
        <v>2016</v>
      </c>
      <c r="S2" s="72">
        <f t="shared" si="0"/>
        <v>2016</v>
      </c>
      <c r="T2" s="72">
        <f t="shared" si="0"/>
        <v>2016</v>
      </c>
      <c r="U2" s="72">
        <f t="shared" si="0"/>
        <v>2016</v>
      </c>
      <c r="V2" s="72">
        <f t="shared" si="0"/>
        <v>2016</v>
      </c>
    </row>
    <row r="3" spans="1:22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  <c r="K3" s="67" t="s">
        <v>161</v>
      </c>
      <c r="L3" s="67" t="s">
        <v>161</v>
      </c>
      <c r="M3" s="67" t="s">
        <v>161</v>
      </c>
      <c r="N3" s="67" t="s">
        <v>161</v>
      </c>
      <c r="O3" s="67" t="s">
        <v>161</v>
      </c>
      <c r="P3" s="67" t="s">
        <v>161</v>
      </c>
      <c r="Q3" s="67" t="s">
        <v>161</v>
      </c>
      <c r="R3" s="67" t="s">
        <v>161</v>
      </c>
      <c r="S3" s="67" t="s">
        <v>161</v>
      </c>
      <c r="T3" s="67" t="s">
        <v>161</v>
      </c>
      <c r="U3" s="67" t="s">
        <v>161</v>
      </c>
      <c r="V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163</v>
      </c>
    </row>
    <row r="8" spans="1:23" s="79" customFormat="1" ht="48" customHeight="1">
      <c r="A8" s="80"/>
      <c r="B8" s="76"/>
      <c r="C8" s="87"/>
      <c r="D8" s="258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"Объединенные электрические сети" по технологическому расходу электроэнергии (мощности) - потерям в электрических сетях на 2016 год в регионе: Ульяновская область</v>
      </c>
      <c r="E8" s="258"/>
      <c r="F8" s="258"/>
      <c r="G8" s="258"/>
      <c r="H8" s="258"/>
      <c r="I8" s="258"/>
      <c r="J8" s="258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182" t="s">
        <v>8</v>
      </c>
      <c r="E10" s="182" t="s">
        <v>164</v>
      </c>
      <c r="F10" s="183" t="s">
        <v>165</v>
      </c>
      <c r="G10" s="184" t="str">
        <f aca="true" t="shared" si="1" ref="G10:V10">G3&amp;" "&amp;G2&amp;" "&amp;G1</f>
        <v>План 2014 Год</v>
      </c>
      <c r="H10" s="184" t="str">
        <f t="shared" si="1"/>
        <v>Факт 2014 Год</v>
      </c>
      <c r="I10" s="184" t="str">
        <f t="shared" si="1"/>
        <v>План 2015 Год</v>
      </c>
      <c r="J10" s="184" t="str">
        <f t="shared" si="1"/>
        <v>План 2016 Январь</v>
      </c>
      <c r="K10" s="184" t="str">
        <f t="shared" si="1"/>
        <v>План 2016 Февраль</v>
      </c>
      <c r="L10" s="184" t="str">
        <f t="shared" si="1"/>
        <v>План 2016 Март</v>
      </c>
      <c r="M10" s="184" t="str">
        <f t="shared" si="1"/>
        <v>План 2016 Апрель</v>
      </c>
      <c r="N10" s="184" t="str">
        <f t="shared" si="1"/>
        <v>План 2016 Май</v>
      </c>
      <c r="O10" s="184" t="str">
        <f t="shared" si="1"/>
        <v>План 2016 Июнь</v>
      </c>
      <c r="P10" s="184" t="str">
        <f t="shared" si="1"/>
        <v>План 2016 Июль</v>
      </c>
      <c r="Q10" s="184" t="str">
        <f t="shared" si="1"/>
        <v>План 2016 Август</v>
      </c>
      <c r="R10" s="184" t="str">
        <f t="shared" si="1"/>
        <v>План 2016 Сентябрь</v>
      </c>
      <c r="S10" s="184" t="str">
        <f t="shared" si="1"/>
        <v>План 2016 Октябрь</v>
      </c>
      <c r="T10" s="184" t="str">
        <f t="shared" si="1"/>
        <v>План 2016 Ноябрь</v>
      </c>
      <c r="U10" s="184" t="str">
        <f t="shared" si="1"/>
        <v>План 2016 Декабрь</v>
      </c>
      <c r="V10" s="184" t="str">
        <f t="shared" si="1"/>
        <v>План 2016 Год</v>
      </c>
    </row>
    <row r="11" spans="1:22" s="79" customFormat="1" ht="11.25">
      <c r="A11" s="80"/>
      <c r="B11" s="76"/>
      <c r="C11" s="77"/>
      <c r="D11" s="185">
        <v>1</v>
      </c>
      <c r="E11" s="185">
        <v>2</v>
      </c>
      <c r="F11" s="185">
        <v>3</v>
      </c>
      <c r="G11" s="185">
        <v>4</v>
      </c>
      <c r="H11" s="185">
        <v>5</v>
      </c>
      <c r="I11" s="185">
        <v>6</v>
      </c>
      <c r="J11" s="185">
        <v>7</v>
      </c>
      <c r="K11" s="185">
        <v>8</v>
      </c>
      <c r="L11" s="185">
        <v>9</v>
      </c>
      <c r="M11" s="185">
        <v>10</v>
      </c>
      <c r="N11" s="185">
        <v>11</v>
      </c>
      <c r="O11" s="185">
        <v>12</v>
      </c>
      <c r="P11" s="185">
        <v>13</v>
      </c>
      <c r="Q11" s="185">
        <v>14</v>
      </c>
      <c r="R11" s="185">
        <v>15</v>
      </c>
      <c r="S11" s="185">
        <v>16</v>
      </c>
      <c r="T11" s="185">
        <v>17</v>
      </c>
      <c r="U11" s="185">
        <v>18</v>
      </c>
      <c r="V11" s="185">
        <v>19</v>
      </c>
    </row>
    <row r="12" spans="1:22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4">
        <f>'[1]Форма 3.1'!$I$13</f>
        <v>47.3515</v>
      </c>
      <c r="H13" s="134">
        <f>'[2]1.4. факт 2014'!$C$6/1000</f>
        <v>37.003413</v>
      </c>
      <c r="I13" s="134">
        <f>'[2]на 15г. по зарег'!$C$6/1000</f>
        <v>41.734673</v>
      </c>
      <c r="J13" s="134">
        <f>'[2]1.4 план 2016'!$H$7</f>
        <v>4.1341248509585045</v>
      </c>
      <c r="K13" s="134">
        <f>'[2]1.4 план 2016'!$I$7</f>
        <v>3.9258605657801353</v>
      </c>
      <c r="L13" s="134">
        <f>'[2]1.4 план 2016'!$J$7</f>
        <v>3.608996551036198</v>
      </c>
      <c r="M13" s="134">
        <f>'[2]1.4 план 2016'!$K$7</f>
        <v>3.2588730719881975</v>
      </c>
      <c r="N13" s="134">
        <f>'[2]1.4 план 2016'!$L$7</f>
        <v>2.7819580305032403</v>
      </c>
      <c r="O13" s="134">
        <f>'[2]1.4 план 2016'!$M$7</f>
        <v>2.7058662282559722</v>
      </c>
      <c r="P13" s="134">
        <f>'[2]1.4 план 2016'!$N$7</f>
        <v>2.858407155384694</v>
      </c>
      <c r="Q13" s="134">
        <f>'[2]1.4 план 2016'!$O$7</f>
        <v>2.862621243560128</v>
      </c>
      <c r="R13" s="134">
        <f>'[2]1.4 план 2016'!$P$7</f>
        <v>2.554494241544097</v>
      </c>
      <c r="S13" s="134">
        <f>'[2]1.4 план 2016'!$Q$7</f>
        <v>3.3230024713582775</v>
      </c>
      <c r="T13" s="134">
        <f>'[2]1.4 план 2016'!$R$7</f>
        <v>3.3600396475234597</v>
      </c>
      <c r="U13" s="134">
        <f>'[2]1.4 план 2016'!$S$7</f>
        <v>3.6291689421070976</v>
      </c>
      <c r="V13" s="135">
        <f>SUM(J13:U13)</f>
        <v>39.003413</v>
      </c>
    </row>
    <row r="14" spans="1:22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6">
        <f aca="true" t="shared" si="2" ref="G14:U14">SUM(G15:G16)</f>
        <v>4.2515</v>
      </c>
      <c r="H14" s="136">
        <f t="shared" si="2"/>
        <v>5.282082</v>
      </c>
      <c r="I14" s="136">
        <f t="shared" si="2"/>
        <v>6.3599993906</v>
      </c>
      <c r="J14" s="136">
        <f t="shared" si="2"/>
        <v>0.9739006689951909</v>
      </c>
      <c r="K14" s="136">
        <f t="shared" si="2"/>
        <v>0.8078811509549086</v>
      </c>
      <c r="L14" s="136">
        <f t="shared" si="2"/>
        <v>0.5540643387153688</v>
      </c>
      <c r="M14" s="136">
        <f t="shared" si="2"/>
        <v>0.5097536906792297</v>
      </c>
      <c r="N14" s="136">
        <f t="shared" si="2"/>
        <v>0.19541594291691616</v>
      </c>
      <c r="O14" s="136">
        <f t="shared" si="2"/>
        <v>0.29164713864003117</v>
      </c>
      <c r="P14" s="136">
        <f t="shared" si="2"/>
        <v>0.31979596988794845</v>
      </c>
      <c r="Q14" s="136">
        <f t="shared" si="2"/>
        <v>0.35408688159345764</v>
      </c>
      <c r="R14" s="136">
        <f t="shared" si="2"/>
        <v>0.26338239920025674</v>
      </c>
      <c r="S14" s="136">
        <f t="shared" si="2"/>
        <v>0.44361331527305614</v>
      </c>
      <c r="T14" s="136">
        <f t="shared" si="2"/>
        <v>0.4238119812605211</v>
      </c>
      <c r="U14" s="136">
        <f t="shared" si="2"/>
        <v>0.42843355698311475</v>
      </c>
      <c r="V14" s="135">
        <f>SUM(J14:U14)</f>
        <v>5.565787035100001</v>
      </c>
    </row>
    <row r="15" spans="1:22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5">
        <f>SUM(J15:U15)</f>
        <v>0</v>
      </c>
    </row>
    <row r="16" spans="1:22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7">
        <f>'[1]Форма 3.1'!$I$16</f>
        <v>4.2515</v>
      </c>
      <c r="H16" s="137">
        <f>'[2]1.4. факт 2014'!$C$17/1000</f>
        <v>5.282082</v>
      </c>
      <c r="I16" s="137">
        <f>'[2]на 15г. по зарег'!$C$17/1000</f>
        <v>6.3599993906</v>
      </c>
      <c r="J16" s="137">
        <f>'[2]1.4 план 2016'!$H$17</f>
        <v>0.9739006689951909</v>
      </c>
      <c r="K16" s="137">
        <f>'[2]1.4 план 2016'!$I$17</f>
        <v>0.8078811509549086</v>
      </c>
      <c r="L16" s="137">
        <f>'[2]1.4 план 2016'!$J$17</f>
        <v>0.5540643387153688</v>
      </c>
      <c r="M16" s="137">
        <f>'[2]1.4 план 2016'!$K$17</f>
        <v>0.5097536906792297</v>
      </c>
      <c r="N16" s="137">
        <f>'[2]1.4 план 2016'!$L$17</f>
        <v>0.19541594291691616</v>
      </c>
      <c r="O16" s="137">
        <f>'[2]1.4 план 2016'!$M$17</f>
        <v>0.29164713864003117</v>
      </c>
      <c r="P16" s="137">
        <f>'[2]1.4 план 2016'!$N$17</f>
        <v>0.31979596988794845</v>
      </c>
      <c r="Q16" s="137">
        <f>'[2]1.4 план 2016'!$O$17</f>
        <v>0.35408688159345764</v>
      </c>
      <c r="R16" s="137">
        <f>'[2]1.4 план 2016'!$P$17</f>
        <v>0.26338239920025674</v>
      </c>
      <c r="S16" s="137">
        <f>'[2]1.4 план 2016'!$Q$17</f>
        <v>0.44361331527305614</v>
      </c>
      <c r="T16" s="137">
        <f>'[2]1.4 план 2016'!$R$17</f>
        <v>0.4238119812605211</v>
      </c>
      <c r="U16" s="137">
        <f>'[2]1.4 план 2016'!$S$17</f>
        <v>0.42843355698311475</v>
      </c>
      <c r="V16" s="135">
        <f>SUM(J16:U16)</f>
        <v>5.565787035100001</v>
      </c>
    </row>
    <row r="17" spans="1:22" ht="11.25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6">
        <f aca="true" t="shared" si="3" ref="G17:V17">IF(G13=0,0,G14/G13*100)</f>
        <v>8.978596242991246</v>
      </c>
      <c r="H17" s="136">
        <f t="shared" si="3"/>
        <v>14.274580563690165</v>
      </c>
      <c r="I17" s="136">
        <f t="shared" si="3"/>
        <v>15.23912596751387</v>
      </c>
      <c r="J17" s="136">
        <f t="shared" si="3"/>
        <v>23.55760176834984</v>
      </c>
      <c r="K17" s="136">
        <f t="shared" si="3"/>
        <v>20.57844738544271</v>
      </c>
      <c r="L17" s="136">
        <f t="shared" si="3"/>
        <v>15.352310008616895</v>
      </c>
      <c r="M17" s="136">
        <f t="shared" si="3"/>
        <v>15.642023466972137</v>
      </c>
      <c r="N17" s="136">
        <f t="shared" si="3"/>
        <v>7.024402984309814</v>
      </c>
      <c r="O17" s="136">
        <f t="shared" si="3"/>
        <v>10.778328048685843</v>
      </c>
      <c r="P17" s="136">
        <f t="shared" si="3"/>
        <v>11.18790824762364</v>
      </c>
      <c r="Q17" s="136">
        <f t="shared" si="3"/>
        <v>12.369323478962725</v>
      </c>
      <c r="R17" s="136">
        <f t="shared" si="3"/>
        <v>10.310549732969914</v>
      </c>
      <c r="S17" s="136">
        <f t="shared" si="3"/>
        <v>13.349773859534</v>
      </c>
      <c r="T17" s="136">
        <f t="shared" si="3"/>
        <v>12.613302988043449</v>
      </c>
      <c r="U17" s="136">
        <f t="shared" si="3"/>
        <v>11.805280046686557</v>
      </c>
      <c r="V17" s="136">
        <f t="shared" si="3"/>
        <v>14.270000000000001</v>
      </c>
    </row>
    <row r="18" spans="1:22" ht="11.25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6">
        <f aca="true" t="shared" si="4" ref="G18:U18">G13-G14</f>
        <v>43.1</v>
      </c>
      <c r="H18" s="136">
        <f t="shared" si="4"/>
        <v>31.721331000000003</v>
      </c>
      <c r="I18" s="136">
        <f t="shared" si="4"/>
        <v>35.3746736094</v>
      </c>
      <c r="J18" s="136">
        <f t="shared" si="4"/>
        <v>3.1602241819633137</v>
      </c>
      <c r="K18" s="136">
        <f t="shared" si="4"/>
        <v>3.1179794148252267</v>
      </c>
      <c r="L18" s="136">
        <f t="shared" si="4"/>
        <v>3.0549322123208293</v>
      </c>
      <c r="M18" s="136">
        <f t="shared" si="4"/>
        <v>2.749119381308968</v>
      </c>
      <c r="N18" s="136">
        <f t="shared" si="4"/>
        <v>2.586542087586324</v>
      </c>
      <c r="O18" s="136">
        <f t="shared" si="4"/>
        <v>2.414219089615941</v>
      </c>
      <c r="P18" s="136">
        <f t="shared" si="4"/>
        <v>2.5386111854967455</v>
      </c>
      <c r="Q18" s="136">
        <f t="shared" si="4"/>
        <v>2.5085343619666705</v>
      </c>
      <c r="R18" s="136">
        <f t="shared" si="4"/>
        <v>2.2911118423438404</v>
      </c>
      <c r="S18" s="136">
        <f t="shared" si="4"/>
        <v>2.8793891560852214</v>
      </c>
      <c r="T18" s="136">
        <f t="shared" si="4"/>
        <v>2.9362276662629387</v>
      </c>
      <c r="U18" s="136">
        <f t="shared" si="4"/>
        <v>3.200735385123983</v>
      </c>
      <c r="V18" s="135">
        <f>SUM(J18:U18)</f>
        <v>33.4376259649</v>
      </c>
    </row>
    <row r="19" spans="1:22" ht="11.25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5">
        <f>SUM(J19:U19)</f>
        <v>0</v>
      </c>
    </row>
    <row r="20" spans="1:22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7">
        <f>G13-G16</f>
        <v>43.1</v>
      </c>
      <c r="H20" s="137">
        <f>H13-H16</f>
        <v>31.721331000000003</v>
      </c>
      <c r="I20" s="137">
        <f aca="true" t="shared" si="5" ref="I20:U20">I13-I16</f>
        <v>35.3746736094</v>
      </c>
      <c r="J20" s="137">
        <f t="shared" si="5"/>
        <v>3.1602241819633137</v>
      </c>
      <c r="K20" s="137">
        <f t="shared" si="5"/>
        <v>3.1179794148252267</v>
      </c>
      <c r="L20" s="137">
        <f t="shared" si="5"/>
        <v>3.0549322123208293</v>
      </c>
      <c r="M20" s="137">
        <f t="shared" si="5"/>
        <v>2.749119381308968</v>
      </c>
      <c r="N20" s="137">
        <f t="shared" si="5"/>
        <v>2.586542087586324</v>
      </c>
      <c r="O20" s="137">
        <f t="shared" si="5"/>
        <v>2.414219089615941</v>
      </c>
      <c r="P20" s="137">
        <f t="shared" si="5"/>
        <v>2.5386111854967455</v>
      </c>
      <c r="Q20" s="137">
        <f t="shared" si="5"/>
        <v>2.5085343619666705</v>
      </c>
      <c r="R20" s="137">
        <f t="shared" si="5"/>
        <v>2.2911118423438404</v>
      </c>
      <c r="S20" s="137">
        <f t="shared" si="5"/>
        <v>2.8793891560852214</v>
      </c>
      <c r="T20" s="137">
        <f t="shared" si="5"/>
        <v>2.9362276662629387</v>
      </c>
      <c r="U20" s="137">
        <f t="shared" si="5"/>
        <v>3.200735385123983</v>
      </c>
      <c r="V20" s="135">
        <f>SUM(J20:U20)</f>
        <v>33.4376259649</v>
      </c>
    </row>
    <row r="21" spans="1:22" ht="11.25">
      <c r="A21" s="80"/>
      <c r="B21" s="76"/>
      <c r="D21" s="115"/>
      <c r="E21" s="115" t="s">
        <v>155</v>
      </c>
      <c r="F21" s="124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ht="11.25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4">
        <f>G13/7000*1000</f>
        <v>6.764500000000001</v>
      </c>
      <c r="H22" s="134">
        <f>H13/7000*1000</f>
        <v>5.286201857142857</v>
      </c>
      <c r="I22" s="134">
        <f>I13/7000*1000</f>
        <v>5.962096142857143</v>
      </c>
      <c r="J22" s="134">
        <f>J13/(7000/12)*1000</f>
        <v>7.087071173071721</v>
      </c>
      <c r="K22" s="134">
        <f aca="true" t="shared" si="6" ref="K22:U22">K13/(7000/12)*1000</f>
        <v>6.730046684194517</v>
      </c>
      <c r="L22" s="134">
        <f t="shared" si="6"/>
        <v>6.186851230347767</v>
      </c>
      <c r="M22" s="134">
        <f t="shared" si="6"/>
        <v>5.586639551979767</v>
      </c>
      <c r="N22" s="134">
        <f t="shared" si="6"/>
        <v>4.769070909434126</v>
      </c>
      <c r="O22" s="134">
        <f t="shared" si="6"/>
        <v>4.638627819867381</v>
      </c>
      <c r="P22" s="134">
        <f t="shared" si="6"/>
        <v>4.900126552088047</v>
      </c>
      <c r="Q22" s="134">
        <f t="shared" si="6"/>
        <v>4.907350703245934</v>
      </c>
      <c r="R22" s="134">
        <f t="shared" si="6"/>
        <v>4.3791329855041665</v>
      </c>
      <c r="S22" s="134">
        <f t="shared" si="6"/>
        <v>5.696575665185618</v>
      </c>
      <c r="T22" s="134">
        <f t="shared" si="6"/>
        <v>5.7600679671830735</v>
      </c>
      <c r="U22" s="134">
        <f t="shared" si="6"/>
        <v>6.221432472183596</v>
      </c>
      <c r="V22" s="135">
        <f>SUM(J22:U22)/12</f>
        <v>5.571916142857144</v>
      </c>
    </row>
    <row r="23" spans="1:22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6">
        <f aca="true" t="shared" si="7" ref="G23:V23">SUM(G24:G25)</f>
        <v>0.6073571428571429</v>
      </c>
      <c r="H23" s="136">
        <f t="shared" si="7"/>
        <v>0.7545831428571429</v>
      </c>
      <c r="I23" s="136">
        <f t="shared" si="7"/>
        <v>0.9085713415142856</v>
      </c>
      <c r="J23" s="136">
        <f t="shared" si="7"/>
        <v>1.6695440039917557</v>
      </c>
      <c r="K23" s="136">
        <f t="shared" si="7"/>
        <v>1.3849391159227005</v>
      </c>
      <c r="L23" s="136">
        <f t="shared" si="7"/>
        <v>0.9498245806549177</v>
      </c>
      <c r="M23" s="136">
        <f t="shared" si="7"/>
        <v>0.8738634697358223</v>
      </c>
      <c r="N23" s="136">
        <f t="shared" si="7"/>
        <v>0.334998759286142</v>
      </c>
      <c r="O23" s="136">
        <f t="shared" si="7"/>
        <v>0.4999665233829105</v>
      </c>
      <c r="P23" s="136">
        <f t="shared" si="7"/>
        <v>0.5482216626650545</v>
      </c>
      <c r="Q23" s="136">
        <f t="shared" si="7"/>
        <v>0.6070060827316416</v>
      </c>
      <c r="R23" s="136">
        <f t="shared" si="7"/>
        <v>0.4515126843432973</v>
      </c>
      <c r="S23" s="136">
        <f t="shared" si="7"/>
        <v>0.7604799690395248</v>
      </c>
      <c r="T23" s="136">
        <f t="shared" si="7"/>
        <v>0.7265348250180361</v>
      </c>
      <c r="U23" s="136">
        <f t="shared" si="7"/>
        <v>0.7344575262567681</v>
      </c>
      <c r="V23" s="136">
        <f t="shared" si="7"/>
        <v>0.7951124335857142</v>
      </c>
    </row>
    <row r="24" spans="1:22" ht="11.25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5">
        <f>SUM(J24:U24)/12</f>
        <v>0</v>
      </c>
    </row>
    <row r="25" spans="1:22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4">
        <f>G16/7000*1000</f>
        <v>0.6073571428571429</v>
      </c>
      <c r="H25" s="137">
        <f>H16/7000*1000</f>
        <v>0.7545831428571429</v>
      </c>
      <c r="I25" s="137">
        <f>I16/7000*1000</f>
        <v>0.9085713415142856</v>
      </c>
      <c r="J25" s="134">
        <f>J16/(7000/12)*1000</f>
        <v>1.6695440039917557</v>
      </c>
      <c r="K25" s="134">
        <f aca="true" t="shared" si="8" ref="K25:U25">K16/(7000/12)*1000</f>
        <v>1.3849391159227005</v>
      </c>
      <c r="L25" s="134">
        <f t="shared" si="8"/>
        <v>0.9498245806549177</v>
      </c>
      <c r="M25" s="134">
        <f t="shared" si="8"/>
        <v>0.8738634697358223</v>
      </c>
      <c r="N25" s="134">
        <f t="shared" si="8"/>
        <v>0.334998759286142</v>
      </c>
      <c r="O25" s="134">
        <f t="shared" si="8"/>
        <v>0.4999665233829105</v>
      </c>
      <c r="P25" s="134">
        <f t="shared" si="8"/>
        <v>0.5482216626650545</v>
      </c>
      <c r="Q25" s="134">
        <f t="shared" si="8"/>
        <v>0.6070060827316416</v>
      </c>
      <c r="R25" s="134">
        <f t="shared" si="8"/>
        <v>0.4515126843432973</v>
      </c>
      <c r="S25" s="134">
        <f t="shared" si="8"/>
        <v>0.7604799690395248</v>
      </c>
      <c r="T25" s="134">
        <f t="shared" si="8"/>
        <v>0.7265348250180361</v>
      </c>
      <c r="U25" s="134">
        <f t="shared" si="8"/>
        <v>0.7344575262567681</v>
      </c>
      <c r="V25" s="135">
        <f>SUM(J25:U25)/12</f>
        <v>0.7951124335857142</v>
      </c>
    </row>
    <row r="26" spans="1:22" ht="11.25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6">
        <f aca="true" t="shared" si="9" ref="G26:V26">IF(G22=0,0,G23/G22*100)</f>
        <v>8.978596242991246</v>
      </c>
      <c r="H26" s="136">
        <f t="shared" si="9"/>
        <v>14.274580563690165</v>
      </c>
      <c r="I26" s="136">
        <f t="shared" si="9"/>
        <v>15.23912596751387</v>
      </c>
      <c r="J26" s="136">
        <f t="shared" si="9"/>
        <v>23.55760176834984</v>
      </c>
      <c r="K26" s="136">
        <f t="shared" si="9"/>
        <v>20.57844738544271</v>
      </c>
      <c r="L26" s="136">
        <f t="shared" si="9"/>
        <v>15.352310008616893</v>
      </c>
      <c r="M26" s="136">
        <f t="shared" si="9"/>
        <v>15.642023466972137</v>
      </c>
      <c r="N26" s="136">
        <f t="shared" si="9"/>
        <v>7.024402984309814</v>
      </c>
      <c r="O26" s="136">
        <f t="shared" si="9"/>
        <v>10.778328048685843</v>
      </c>
      <c r="P26" s="136">
        <f t="shared" si="9"/>
        <v>11.187908247623641</v>
      </c>
      <c r="Q26" s="136">
        <f t="shared" si="9"/>
        <v>12.369323478962723</v>
      </c>
      <c r="R26" s="136">
        <f t="shared" si="9"/>
        <v>10.310549732969914</v>
      </c>
      <c r="S26" s="136">
        <f t="shared" si="9"/>
        <v>13.349773859534</v>
      </c>
      <c r="T26" s="136">
        <f t="shared" si="9"/>
        <v>12.613302988043449</v>
      </c>
      <c r="U26" s="136">
        <f t="shared" si="9"/>
        <v>11.805280046686553</v>
      </c>
      <c r="V26" s="136">
        <f t="shared" si="9"/>
        <v>14.269999999999996</v>
      </c>
    </row>
    <row r="27" spans="1:22" ht="11.25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6">
        <f aca="true" t="shared" si="10" ref="G27:U27">G22-G23</f>
        <v>6.157142857142858</v>
      </c>
      <c r="H27" s="136">
        <f t="shared" si="10"/>
        <v>4.531618714285714</v>
      </c>
      <c r="I27" s="136">
        <f t="shared" si="10"/>
        <v>5.053524801342857</v>
      </c>
      <c r="J27" s="136">
        <f t="shared" si="10"/>
        <v>5.417527169079966</v>
      </c>
      <c r="K27" s="136">
        <f t="shared" si="10"/>
        <v>5.345107568271816</v>
      </c>
      <c r="L27" s="136">
        <f t="shared" si="10"/>
        <v>5.23702664969285</v>
      </c>
      <c r="M27" s="136">
        <f t="shared" si="10"/>
        <v>4.712776082243945</v>
      </c>
      <c r="N27" s="136">
        <f t="shared" si="10"/>
        <v>4.434072150147984</v>
      </c>
      <c r="O27" s="136">
        <f t="shared" si="10"/>
        <v>4.13866129648447</v>
      </c>
      <c r="P27" s="136">
        <f t="shared" si="10"/>
        <v>4.351904889422992</v>
      </c>
      <c r="Q27" s="136">
        <f t="shared" si="10"/>
        <v>4.300344620514292</v>
      </c>
      <c r="R27" s="136">
        <f t="shared" si="10"/>
        <v>3.9276203011608692</v>
      </c>
      <c r="S27" s="136">
        <f t="shared" si="10"/>
        <v>4.936095696146094</v>
      </c>
      <c r="T27" s="136">
        <f t="shared" si="10"/>
        <v>5.033533142165037</v>
      </c>
      <c r="U27" s="136">
        <f t="shared" si="10"/>
        <v>5.486974945926828</v>
      </c>
      <c r="V27" s="135">
        <f>SUM(J27:U27)/12</f>
        <v>4.776803709271429</v>
      </c>
    </row>
    <row r="28" spans="1:22" ht="11.25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5">
        <f>SUM(J28:U28)/12</f>
        <v>0</v>
      </c>
    </row>
    <row r="29" spans="1:22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4">
        <f>G20/7000*1000</f>
        <v>6.1571428571428575</v>
      </c>
      <c r="H29" s="134">
        <f>H20/7000*1000</f>
        <v>4.531618714285715</v>
      </c>
      <c r="I29" s="134">
        <f>I20/7000*1000</f>
        <v>5.053524801342856</v>
      </c>
      <c r="J29" s="134">
        <f>J20/(7000/12)*1000</f>
        <v>5.417527169079967</v>
      </c>
      <c r="K29" s="134">
        <f aca="true" t="shared" si="11" ref="K29:U29">K20/(7000/12)*1000</f>
        <v>5.345107568271817</v>
      </c>
      <c r="L29" s="134">
        <f t="shared" si="11"/>
        <v>5.237026649692851</v>
      </c>
      <c r="M29" s="134">
        <f t="shared" si="11"/>
        <v>4.712776082243945</v>
      </c>
      <c r="N29" s="134">
        <f t="shared" si="11"/>
        <v>4.434072150147984</v>
      </c>
      <c r="O29" s="134">
        <f t="shared" si="11"/>
        <v>4.13866129648447</v>
      </c>
      <c r="P29" s="134">
        <f t="shared" si="11"/>
        <v>4.351904889422992</v>
      </c>
      <c r="Q29" s="134">
        <f t="shared" si="11"/>
        <v>4.300344620514292</v>
      </c>
      <c r="R29" s="134">
        <f t="shared" si="11"/>
        <v>3.9276203011608684</v>
      </c>
      <c r="S29" s="134">
        <f t="shared" si="11"/>
        <v>4.936095696146094</v>
      </c>
      <c r="T29" s="134">
        <f t="shared" si="11"/>
        <v>5.033533142165037</v>
      </c>
      <c r="U29" s="134">
        <f t="shared" si="11"/>
        <v>5.4869749459268276</v>
      </c>
      <c r="V29" s="135">
        <f>SUM(J29:U29)/12</f>
        <v>4.776803709271429</v>
      </c>
    </row>
    <row r="30" spans="1:22" ht="11.25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6">
        <f aca="true" t="shared" si="12" ref="G30:V30">SUM(G31:G32)</f>
        <v>6.333</v>
      </c>
      <c r="H30" s="136">
        <f t="shared" si="12"/>
        <v>4.518413571428571</v>
      </c>
      <c r="I30" s="136">
        <f t="shared" si="12"/>
        <v>4.6826967367129075</v>
      </c>
      <c r="J30" s="136">
        <f t="shared" si="12"/>
        <v>5.395614113115408</v>
      </c>
      <c r="K30" s="136">
        <f t="shared" si="12"/>
        <v>5.344159084927828</v>
      </c>
      <c r="L30" s="136">
        <f t="shared" si="12"/>
        <v>5.219650889328879</v>
      </c>
      <c r="M30" s="136">
        <f t="shared" si="12"/>
        <v>4.6962004540469975</v>
      </c>
      <c r="N30" s="136">
        <f t="shared" si="12"/>
        <v>4.422275919354106</v>
      </c>
      <c r="O30" s="136">
        <f t="shared" si="12"/>
        <v>4.130477000242527</v>
      </c>
      <c r="P30" s="136">
        <f t="shared" si="12"/>
        <v>4.34193965848355</v>
      </c>
      <c r="Q30" s="136">
        <f t="shared" si="12"/>
        <v>4.285203438983344</v>
      </c>
      <c r="R30" s="136">
        <f t="shared" si="12"/>
        <v>3.912126931367315</v>
      </c>
      <c r="S30" s="136">
        <f t="shared" si="12"/>
        <v>4.927969410325178</v>
      </c>
      <c r="T30" s="136">
        <f t="shared" si="12"/>
        <v>5.018065847545651</v>
      </c>
      <c r="U30" s="136">
        <f t="shared" si="12"/>
        <v>5.469498395136359</v>
      </c>
      <c r="V30" s="136">
        <f t="shared" si="12"/>
        <v>4.763598428571428</v>
      </c>
    </row>
    <row r="31" spans="1:22" ht="11.25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5">
        <f>SUM(J31:U31)/12</f>
        <v>0</v>
      </c>
    </row>
    <row r="32" spans="1:22" ht="22.5" customHeight="1">
      <c r="A32" s="80" t="s">
        <v>200</v>
      </c>
      <c r="B32" s="76" t="s">
        <v>201</v>
      </c>
      <c r="D32" s="118" t="s">
        <v>202</v>
      </c>
      <c r="E32" s="194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6">
        <f>Субабоненты!H13</f>
        <v>6.333</v>
      </c>
      <c r="H32" s="136">
        <f>Субабоненты!I13</f>
        <v>4.518413571428571</v>
      </c>
      <c r="I32" s="136">
        <f>Субабоненты!J13</f>
        <v>4.6826967367129075</v>
      </c>
      <c r="J32" s="136">
        <f>Субабоненты!K13</f>
        <v>5.395614113115408</v>
      </c>
      <c r="K32" s="136">
        <f>Субабоненты!L13</f>
        <v>5.344159084927828</v>
      </c>
      <c r="L32" s="136">
        <f>Субабоненты!M13</f>
        <v>5.219650889328879</v>
      </c>
      <c r="M32" s="136">
        <f>Субабоненты!N13</f>
        <v>4.6962004540469975</v>
      </c>
      <c r="N32" s="136">
        <f>Субабоненты!O13</f>
        <v>4.422275919354106</v>
      </c>
      <c r="O32" s="136">
        <f>Субабоненты!P13</f>
        <v>4.130477000242527</v>
      </c>
      <c r="P32" s="136">
        <f>Субабоненты!Q13</f>
        <v>4.34193965848355</v>
      </c>
      <c r="Q32" s="136">
        <f>Субабоненты!R13</f>
        <v>4.285203438983344</v>
      </c>
      <c r="R32" s="136">
        <f>Субабоненты!S13</f>
        <v>3.912126931367315</v>
      </c>
      <c r="S32" s="136">
        <f>Субабоненты!T13</f>
        <v>4.927969410325178</v>
      </c>
      <c r="T32" s="136">
        <f>Субабоненты!U13</f>
        <v>5.018065847545651</v>
      </c>
      <c r="U32" s="136">
        <f>Субабоненты!V13</f>
        <v>5.469498395136359</v>
      </c>
      <c r="V32" s="136">
        <f>Субабоненты!W13</f>
        <v>4.763598428571428</v>
      </c>
    </row>
    <row r="33" spans="1:23" s="223" customFormat="1" ht="11.25" hidden="1">
      <c r="A33" s="217"/>
      <c r="B33" s="65"/>
      <c r="C33" s="218"/>
      <c r="D33" s="219"/>
      <c r="E33" s="195"/>
      <c r="F33" s="183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1"/>
      <c r="W33" s="222"/>
    </row>
    <row r="34" spans="1:5" ht="11.25">
      <c r="A34" s="80"/>
      <c r="B34" s="76"/>
      <c r="E34" s="94"/>
    </row>
    <row r="35" spans="1:2" ht="11.25">
      <c r="A35" s="80"/>
      <c r="B35" s="76"/>
    </row>
    <row r="36" spans="1:2" ht="11.25">
      <c r="A36" s="80"/>
      <c r="B36" s="76"/>
    </row>
    <row r="37" spans="1:16" ht="20.25" customHeight="1">
      <c r="A37" s="80"/>
      <c r="B37" s="76"/>
      <c r="D37" s="260" t="s">
        <v>130</v>
      </c>
      <c r="E37" s="260"/>
      <c r="F37" s="260"/>
      <c r="G37" s="260"/>
      <c r="H37" s="95"/>
      <c r="I37" s="95"/>
      <c r="J37" s="95"/>
      <c r="M37" s="257"/>
      <c r="N37" s="257"/>
      <c r="O37" s="257"/>
      <c r="P37" s="257"/>
    </row>
    <row r="38" spans="1:10" ht="11.25">
      <c r="A38" s="80"/>
      <c r="B38" s="76"/>
      <c r="E38" s="96"/>
      <c r="F38" s="97"/>
      <c r="G38" s="98"/>
      <c r="H38" s="98"/>
      <c r="I38" s="98"/>
      <c r="J38" s="98"/>
    </row>
    <row r="39" spans="1:16" ht="19.5" customHeight="1">
      <c r="A39" s="80"/>
      <c r="B39" s="76"/>
      <c r="D39" s="260" t="s">
        <v>131</v>
      </c>
      <c r="E39" s="260"/>
      <c r="F39" s="260"/>
      <c r="G39" s="260"/>
      <c r="H39" s="260"/>
      <c r="I39" s="260"/>
      <c r="J39" s="260"/>
      <c r="K39" s="260"/>
      <c r="M39" s="257"/>
      <c r="N39" s="257"/>
      <c r="O39" s="257"/>
      <c r="P39" s="257"/>
    </row>
    <row r="40" spans="4:10" ht="11.25">
      <c r="D40" s="259"/>
      <c r="E40" s="259"/>
      <c r="F40" s="259"/>
      <c r="G40" s="259"/>
      <c r="H40" s="100"/>
      <c r="I40" s="100"/>
      <c r="J40" s="100"/>
    </row>
    <row r="41" ht="11.25">
      <c r="E41" s="101"/>
    </row>
  </sheetData>
  <sheetProtection password="FA9C" sheet="1" objects="1" scenarios="1" formatColumns="0" formatRows="0"/>
  <mergeCells count="6">
    <mergeCell ref="M39:P39"/>
    <mergeCell ref="M37:P37"/>
    <mergeCell ref="D8:J8"/>
    <mergeCell ref="D40:G40"/>
    <mergeCell ref="D39:K39"/>
    <mergeCell ref="D37:G37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  <pageSetUpPr fitToPage="1"/>
  </sheetPr>
  <dimension ref="A1:K41"/>
  <sheetViews>
    <sheetView showGridLines="0" view="pageBreakPreview" zoomScale="55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A1" sqref="A1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1.25" hidden="1">
      <c r="A1" s="61"/>
      <c r="B1" s="62">
        <v>0</v>
      </c>
      <c r="C1" s="63">
        <v>0</v>
      </c>
      <c r="D1" s="63">
        <v>0</v>
      </c>
      <c r="E1" s="64">
        <f>god</f>
        <v>2016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2014</v>
      </c>
      <c r="H2" s="72">
        <f>$E$1-2</f>
        <v>2014</v>
      </c>
      <c r="I2" s="72">
        <f>$E$1-1</f>
        <v>2015</v>
      </c>
      <c r="J2" s="72">
        <f>$E$1</f>
        <v>2016</v>
      </c>
    </row>
    <row r="3" spans="1:10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29.25" customHeight="1">
      <c r="A8" s="80"/>
      <c r="B8" s="76"/>
      <c r="C8" s="87"/>
      <c r="D8" s="258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"Объединенные электрические сети" по технологическому расходу электроэнергии (мощности) - потерям в электрических сетях на 2016 год в регионе: Ульяновская область (поквартально)</v>
      </c>
      <c r="E8" s="258"/>
      <c r="F8" s="258"/>
      <c r="G8" s="258"/>
      <c r="H8" s="258"/>
      <c r="I8" s="258"/>
      <c r="J8" s="258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182" t="s">
        <v>8</v>
      </c>
      <c r="E10" s="182" t="s">
        <v>164</v>
      </c>
      <c r="F10" s="183" t="s">
        <v>165</v>
      </c>
      <c r="G10" s="184" t="str">
        <f>"I квартал "&amp;god</f>
        <v>I квартал 2016</v>
      </c>
      <c r="H10" s="184" t="str">
        <f>"II квартал "&amp;god</f>
        <v>II квартал 2016</v>
      </c>
      <c r="I10" s="184" t="str">
        <f>"III квартал "&amp;god</f>
        <v>III квартал 2016</v>
      </c>
      <c r="J10" s="184" t="str">
        <f>"IV квартал "&amp;god</f>
        <v>IV квартал 2016</v>
      </c>
    </row>
    <row r="11" spans="1:10" s="79" customFormat="1" ht="11.25">
      <c r="A11" s="80"/>
      <c r="B11" s="76"/>
      <c r="C11" s="77"/>
      <c r="D11" s="185">
        <v>1</v>
      </c>
      <c r="E11" s="185">
        <v>2</v>
      </c>
      <c r="F11" s="185">
        <v>3</v>
      </c>
      <c r="G11" s="185">
        <v>4</v>
      </c>
      <c r="H11" s="185">
        <v>5</v>
      </c>
      <c r="I11" s="185">
        <v>6</v>
      </c>
      <c r="J11" s="185">
        <v>7</v>
      </c>
    </row>
    <row r="12" spans="1:10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</row>
    <row r="13" spans="1:10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5">
        <f>SUM('Форма 3.1'!J13:L13)</f>
        <v>11.668981967774837</v>
      </c>
      <c r="H13" s="135">
        <f>SUM('Форма 3.1'!M13:O13)</f>
        <v>8.746697330747411</v>
      </c>
      <c r="I13" s="135">
        <f>SUM('Форма 3.1'!P13:R13)</f>
        <v>8.27552264048892</v>
      </c>
      <c r="J13" s="135">
        <f>SUM('Форма 3.1'!S13:U13)</f>
        <v>10.312211060988835</v>
      </c>
    </row>
    <row r="14" spans="1:10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5">
        <f>SUM('Форма 3.1'!J14:L14)</f>
        <v>2.3358461586654684</v>
      </c>
      <c r="H14" s="135">
        <f>SUM('Форма 3.1'!M14:O14)</f>
        <v>0.9968167722361772</v>
      </c>
      <c r="I14" s="135">
        <f>SUM('Форма 3.1'!P14:R14)</f>
        <v>0.9372652506816629</v>
      </c>
      <c r="J14" s="135">
        <f>SUM('Форма 3.1'!S14:U14)</f>
        <v>1.295858853516692</v>
      </c>
    </row>
    <row r="15" spans="1:10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5">
        <f>SUM('Форма 3.1'!J15:L15)</f>
        <v>0</v>
      </c>
      <c r="H15" s="135">
        <f>SUM('Форма 3.1'!M15:O15)</f>
        <v>0</v>
      </c>
      <c r="I15" s="135">
        <f>SUM('Форма 3.1'!P15:R15)</f>
        <v>0</v>
      </c>
      <c r="J15" s="135">
        <f>SUM('Форма 3.1'!S15:U15)</f>
        <v>0</v>
      </c>
    </row>
    <row r="16" spans="1:10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5">
        <f>SUM('Форма 3.1'!J16:L16)</f>
        <v>2.3358461586654684</v>
      </c>
      <c r="H16" s="135">
        <f>SUM('Форма 3.1'!M16:O16)</f>
        <v>0.9968167722361772</v>
      </c>
      <c r="I16" s="135">
        <f>SUM('Форма 3.1'!P16:R16)</f>
        <v>0.9372652506816629</v>
      </c>
      <c r="J16" s="135">
        <f>SUM('Форма 3.1'!S16:U16)</f>
        <v>1.295858853516692</v>
      </c>
    </row>
    <row r="17" spans="1:10" ht="11.25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6">
        <f>IF(G13=0,0,G14/G13*100)</f>
        <v>20.017565929197264</v>
      </c>
      <c r="H17" s="136">
        <f>IF(H13=0,0,H14/H13*100)</f>
        <v>11.396493265315705</v>
      </c>
      <c r="I17" s="136">
        <f>IF(I13=0,0,I14/I13*100)</f>
        <v>11.325752963274947</v>
      </c>
      <c r="J17" s="136">
        <f>IF(J13=0,0,J14/J13*100)</f>
        <v>12.566256119591412</v>
      </c>
    </row>
    <row r="18" spans="1:10" ht="11.25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5">
        <f>SUM('Форма 3.1'!J18:L18)</f>
        <v>9.333135809109368</v>
      </c>
      <c r="H18" s="135">
        <f>SUM('Форма 3.1'!M18:O18)</f>
        <v>7.749880558511233</v>
      </c>
      <c r="I18" s="135">
        <f>SUM('Форма 3.1'!P18:R18)</f>
        <v>7.338257389807255</v>
      </c>
      <c r="J18" s="135">
        <f>SUM('Форма 3.1'!S18:U18)</f>
        <v>9.016352207472142</v>
      </c>
    </row>
    <row r="19" spans="1:10" ht="11.25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5">
        <f>SUM('Форма 3.1'!J19:L19)</f>
        <v>0</v>
      </c>
      <c r="H19" s="135">
        <f>SUM('Форма 3.1'!M19:O19)</f>
        <v>0</v>
      </c>
      <c r="I19" s="135">
        <f>SUM('Форма 3.1'!P19:R19)</f>
        <v>0</v>
      </c>
      <c r="J19" s="135">
        <f>SUM('Форма 3.1'!S19:U19)</f>
        <v>0</v>
      </c>
    </row>
    <row r="20" spans="1:10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5">
        <f>SUM('Форма 3.1'!J20:L20)</f>
        <v>9.333135809109368</v>
      </c>
      <c r="H20" s="135">
        <f>SUM('Форма 3.1'!M20:O20)</f>
        <v>7.749880558511233</v>
      </c>
      <c r="I20" s="135">
        <f>SUM('Форма 3.1'!P20:R20)</f>
        <v>7.338257389807255</v>
      </c>
      <c r="J20" s="135">
        <f>SUM('Форма 3.1'!S20:U20)</f>
        <v>9.016352207472142</v>
      </c>
    </row>
    <row r="21" spans="1:10" ht="11.25">
      <c r="A21" s="80"/>
      <c r="B21" s="76"/>
      <c r="D21" s="115"/>
      <c r="E21" s="115" t="s">
        <v>155</v>
      </c>
      <c r="F21" s="124"/>
      <c r="G21" s="138"/>
      <c r="H21" s="138"/>
      <c r="I21" s="138"/>
      <c r="J21" s="138"/>
    </row>
    <row r="22" spans="1:10" ht="11.25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5">
        <f>SUM('Форма 3.1'!J22:L22)/3</f>
        <v>6.667989695871335</v>
      </c>
      <c r="H22" s="135">
        <f>SUM('Форма 3.1'!M22:O22)/3</f>
        <v>4.998112760427091</v>
      </c>
      <c r="I22" s="135">
        <f>SUM('Форма 3.1'!P22:R22)/3</f>
        <v>4.728870080279382</v>
      </c>
      <c r="J22" s="135">
        <f>SUM('Форма 3.1'!S22:U22)/3</f>
        <v>5.892692034850763</v>
      </c>
    </row>
    <row r="23" spans="1:10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5">
        <f>SUM('Форма 3.1'!J23:L23)/3</f>
        <v>1.3347692335231247</v>
      </c>
      <c r="H23" s="135">
        <f>SUM('Форма 3.1'!M23:O23)/3</f>
        <v>0.5696095841349583</v>
      </c>
      <c r="I23" s="135">
        <f>SUM('Форма 3.1'!P23:R23)/3</f>
        <v>0.5355801432466644</v>
      </c>
      <c r="J23" s="135">
        <f>SUM('Форма 3.1'!S23:U23)/3</f>
        <v>0.7404907734381098</v>
      </c>
    </row>
    <row r="24" spans="1:10" ht="11.25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5">
        <f>SUM('Форма 3.1'!J24:L24)/3</f>
        <v>0</v>
      </c>
      <c r="H24" s="135">
        <f>SUM('Форма 3.1'!M24:O24)/3</f>
        <v>0</v>
      </c>
      <c r="I24" s="135">
        <f>SUM('Форма 3.1'!P24:R24)/3</f>
        <v>0</v>
      </c>
      <c r="J24" s="135">
        <f>SUM('Форма 3.1'!S24:U24)/3</f>
        <v>0</v>
      </c>
    </row>
    <row r="25" spans="1:10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5">
        <f>SUM('Форма 3.1'!J25:L25)/3</f>
        <v>1.3347692335231247</v>
      </c>
      <c r="H25" s="135">
        <f>SUM('Форма 3.1'!M25:O25)/3</f>
        <v>0.5696095841349583</v>
      </c>
      <c r="I25" s="135">
        <f>SUM('Форма 3.1'!P25:R25)/3</f>
        <v>0.5355801432466644</v>
      </c>
      <c r="J25" s="135">
        <f>SUM('Форма 3.1'!S25:U25)/3</f>
        <v>0.7404907734381098</v>
      </c>
    </row>
    <row r="26" spans="1:10" ht="11.25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6">
        <f>IF(G22=0,0,G23/G22*100)</f>
        <v>20.017565929197264</v>
      </c>
      <c r="H26" s="136">
        <f>IF(H22=0,0,H23/H22*100)</f>
        <v>11.396493265315707</v>
      </c>
      <c r="I26" s="136">
        <f>IF(I22=0,0,I23/I22*100)</f>
        <v>11.325752963274944</v>
      </c>
      <c r="J26" s="136">
        <f>IF(J22=0,0,J23/J22*100)</f>
        <v>12.566256119591412</v>
      </c>
    </row>
    <row r="27" spans="1:10" ht="11.25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5">
        <f>SUM('Форма 3.1'!J27:L27)/3</f>
        <v>5.333220462348211</v>
      </c>
      <c r="H27" s="135">
        <f>SUM('Форма 3.1'!M27:O27)/3</f>
        <v>4.428503176292133</v>
      </c>
      <c r="I27" s="135">
        <f>SUM('Форма 3.1'!P27:R27)/3</f>
        <v>4.193289937032718</v>
      </c>
      <c r="J27" s="135">
        <f>SUM('Форма 3.1'!S27:U27)/3</f>
        <v>5.152201261412653</v>
      </c>
    </row>
    <row r="28" spans="1:10" ht="11.25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5">
        <f>SUM('Форма 3.1'!J28:L28)/3</f>
        <v>0</v>
      </c>
      <c r="H28" s="135">
        <f>SUM('Форма 3.1'!M28:O28)/3</f>
        <v>0</v>
      </c>
      <c r="I28" s="135">
        <f>SUM('Форма 3.1'!P28:R28)/3</f>
        <v>0</v>
      </c>
      <c r="J28" s="135">
        <f>SUM('Форма 3.1'!S28:U28)/3</f>
        <v>0</v>
      </c>
    </row>
    <row r="29" spans="1:10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5">
        <f>SUM('Форма 3.1'!J29:L29)/3</f>
        <v>5.333220462348211</v>
      </c>
      <c r="H29" s="135">
        <f>SUM('Форма 3.1'!M29:O29)/3</f>
        <v>4.428503176292133</v>
      </c>
      <c r="I29" s="135">
        <f>SUM('Форма 3.1'!P29:R29)/3</f>
        <v>4.193289937032717</v>
      </c>
      <c r="J29" s="135">
        <f>SUM('Форма 3.1'!S29:U29)/3</f>
        <v>5.152201261412653</v>
      </c>
    </row>
    <row r="30" spans="1:10" ht="11.25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5">
        <f>SUM('Форма 3.1'!J30:L30)/3</f>
        <v>5.3198080291240375</v>
      </c>
      <c r="H30" s="135">
        <f>SUM('Форма 3.1'!M30:O30)/3</f>
        <v>4.416317791214543</v>
      </c>
      <c r="I30" s="135">
        <f>SUM('Форма 3.1'!P30:R30)/3</f>
        <v>4.17975667627807</v>
      </c>
      <c r="J30" s="135">
        <f>SUM('Форма 3.1'!S30:U30)/3</f>
        <v>5.138511217669063</v>
      </c>
    </row>
    <row r="31" spans="1:10" ht="11.25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5">
        <f>SUM('Форма 3.1'!J31:L31)/3</f>
        <v>0</v>
      </c>
      <c r="H31" s="135">
        <f>SUM('Форма 3.1'!M31:O31)/3</f>
        <v>0</v>
      </c>
      <c r="I31" s="135">
        <f>SUM('Форма 3.1'!P31:R31)/3</f>
        <v>0</v>
      </c>
      <c r="J31" s="135">
        <f>SUM('Форма 3.1'!S31:U31)/3</f>
        <v>0</v>
      </c>
    </row>
    <row r="32" spans="1:10" ht="22.5" customHeight="1">
      <c r="A32" s="80" t="s">
        <v>200</v>
      </c>
      <c r="B32" s="76" t="s">
        <v>201</v>
      </c>
      <c r="D32" s="118" t="s">
        <v>202</v>
      </c>
      <c r="E32" s="194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5">
        <f>SUM('Форма 3.1'!J32:L32)/3</f>
        <v>5.3198080291240375</v>
      </c>
      <c r="H32" s="135">
        <f>SUM('Форма 3.1'!M32:O32)/3</f>
        <v>4.416317791214543</v>
      </c>
      <c r="I32" s="135">
        <f>SUM('Форма 3.1'!P32:R32)/3</f>
        <v>4.17975667627807</v>
      </c>
      <c r="J32" s="135">
        <f>SUM('Форма 3.1'!S32:U32)/3</f>
        <v>5.138511217669063</v>
      </c>
    </row>
    <row r="33" spans="1:11" s="223" customFormat="1" ht="11.25" hidden="1">
      <c r="A33" s="217"/>
      <c r="B33" s="65"/>
      <c r="C33" s="218"/>
      <c r="D33" s="219"/>
      <c r="E33" s="195"/>
      <c r="F33" s="183"/>
      <c r="G33" s="221"/>
      <c r="H33" s="221"/>
      <c r="I33" s="221"/>
      <c r="J33" s="221"/>
      <c r="K33" s="222"/>
    </row>
    <row r="34" spans="1:5" ht="11.25">
      <c r="A34" s="80"/>
      <c r="B34" s="76"/>
      <c r="E34" s="94"/>
    </row>
    <row r="35" spans="1:2" ht="11.25">
      <c r="A35" s="80"/>
      <c r="B35" s="76"/>
    </row>
    <row r="36" spans="1:2" ht="11.25">
      <c r="A36" s="80"/>
      <c r="B36" s="76"/>
    </row>
    <row r="37" spans="1:10" ht="20.25" customHeight="1">
      <c r="A37" s="80"/>
      <c r="B37" s="76"/>
      <c r="D37" s="260" t="s">
        <v>130</v>
      </c>
      <c r="E37" s="260"/>
      <c r="F37" s="261"/>
      <c r="G37" s="257"/>
      <c r="H37" s="257"/>
      <c r="I37" s="257"/>
      <c r="J37" s="257"/>
    </row>
    <row r="38" spans="1:10" ht="11.25">
      <c r="A38" s="80"/>
      <c r="B38" s="76"/>
      <c r="E38" s="96"/>
      <c r="F38" s="97"/>
      <c r="G38" s="98"/>
      <c r="H38" s="98"/>
      <c r="I38" s="98"/>
      <c r="J38" s="98"/>
    </row>
    <row r="39" spans="1:10" ht="22.5" customHeight="1">
      <c r="A39" s="80"/>
      <c r="B39" s="76"/>
      <c r="D39" s="260" t="s">
        <v>131</v>
      </c>
      <c r="E39" s="260"/>
      <c r="F39" s="261"/>
      <c r="G39" s="257"/>
      <c r="H39" s="257"/>
      <c r="I39" s="257"/>
      <c r="J39" s="257"/>
    </row>
    <row r="40" spans="4:10" ht="11.25">
      <c r="D40" s="259"/>
      <c r="E40" s="259"/>
      <c r="F40" s="259"/>
      <c r="G40" s="259"/>
      <c r="H40" s="100"/>
      <c r="I40" s="100"/>
      <c r="J40" s="100"/>
    </row>
    <row r="41" ht="11.25">
      <c r="E41" s="101"/>
    </row>
  </sheetData>
  <sheetProtection password="FA9C" sheet="1" objects="1" scenarios="1" formatColumns="0" formatRows="0"/>
  <mergeCells count="6">
    <mergeCell ref="D8:J8"/>
    <mergeCell ref="D40:G40"/>
    <mergeCell ref="G37:J37"/>
    <mergeCell ref="G39:J39"/>
    <mergeCell ref="D37:F37"/>
    <mergeCell ref="D39:F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L20" sqref="L20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2016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2014</v>
      </c>
      <c r="J2" s="107">
        <f>G1-2</f>
        <v>2014</v>
      </c>
      <c r="K2" s="107">
        <f>G1-1</f>
        <v>2015</v>
      </c>
      <c r="L2" s="107"/>
      <c r="M2" s="107">
        <f>$G$1</f>
        <v>2016</v>
      </c>
    </row>
    <row r="3" spans="1:13" s="104" customFormat="1" ht="11.25" hidden="1">
      <c r="A3" s="108"/>
      <c r="B3" s="108"/>
      <c r="I3" s="104" t="s">
        <v>161</v>
      </c>
      <c r="J3" s="104" t="s">
        <v>162</v>
      </c>
      <c r="K3" s="104" t="s">
        <v>161</v>
      </c>
      <c r="M3" s="104" t="s">
        <v>161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64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ООО "Объединенные электрические сети" на 2016 год в регионе: Ульяновская область</v>
      </c>
      <c r="E9" s="264"/>
      <c r="F9" s="264"/>
      <c r="G9" s="264"/>
      <c r="H9" s="264"/>
      <c r="I9" s="264"/>
      <c r="J9" s="264"/>
      <c r="K9" s="264"/>
      <c r="L9" s="264"/>
      <c r="M9" s="264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2015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1.25" customHeight="1">
      <c r="D11" s="262">
        <v>2013</v>
      </c>
      <c r="E11" s="262"/>
      <c r="F11" s="262"/>
      <c r="G11" s="262"/>
      <c r="H11" s="262"/>
      <c r="I11" s="263">
        <f>IF(god="","(Не определено)",god)</f>
        <v>2016</v>
      </c>
      <c r="J11" s="265"/>
      <c r="K11" s="265"/>
      <c r="L11" s="265"/>
      <c r="M11" s="265"/>
    </row>
    <row r="12" spans="4:13" ht="28.5" customHeight="1">
      <c r="D12" s="263" t="s">
        <v>203</v>
      </c>
      <c r="E12" s="266" t="s">
        <v>204</v>
      </c>
      <c r="F12" s="266"/>
      <c r="G12" s="263" t="s">
        <v>205</v>
      </c>
      <c r="H12" s="263"/>
      <c r="I12" s="263" t="s">
        <v>203</v>
      </c>
      <c r="J12" s="266" t="s">
        <v>204</v>
      </c>
      <c r="K12" s="266"/>
      <c r="L12" s="263" t="s">
        <v>205</v>
      </c>
      <c r="M12" s="263"/>
    </row>
    <row r="13" spans="4:13" ht="33.75">
      <c r="D13" s="263"/>
      <c r="E13" s="187" t="s">
        <v>206</v>
      </c>
      <c r="F13" s="187" t="s">
        <v>176</v>
      </c>
      <c r="G13" s="186" t="s">
        <v>207</v>
      </c>
      <c r="H13" s="186" t="s">
        <v>208</v>
      </c>
      <c r="I13" s="265"/>
      <c r="J13" s="187" t="s">
        <v>206</v>
      </c>
      <c r="K13" s="187" t="s">
        <v>176</v>
      </c>
      <c r="L13" s="186" t="s">
        <v>207</v>
      </c>
      <c r="M13" s="186" t="s">
        <v>208</v>
      </c>
    </row>
    <row r="14" spans="4:13" ht="11.25">
      <c r="D14" s="188">
        <v>1</v>
      </c>
      <c r="E14" s="188">
        <v>2</v>
      </c>
      <c r="F14" s="188">
        <v>3</v>
      </c>
      <c r="G14" s="188">
        <v>4</v>
      </c>
      <c r="H14" s="188">
        <v>5</v>
      </c>
      <c r="I14" s="188">
        <v>6</v>
      </c>
      <c r="J14" s="188">
        <v>7</v>
      </c>
      <c r="K14" s="188">
        <v>8</v>
      </c>
      <c r="L14" s="188">
        <v>9</v>
      </c>
      <c r="M14" s="188">
        <v>10</v>
      </c>
    </row>
    <row r="15" spans="4:13" ht="11.25">
      <c r="D15" s="137"/>
      <c r="E15" s="137"/>
      <c r="F15" s="132"/>
      <c r="G15" s="133" t="s">
        <v>403</v>
      </c>
      <c r="H15" s="230"/>
      <c r="I15" s="134"/>
      <c r="J15" s="134"/>
      <c r="K15" s="212"/>
      <c r="L15" s="133"/>
      <c r="M15" s="213"/>
    </row>
  </sheetData>
  <sheetProtection password="FA9C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8">
    <dataValidation type="decimal" operator="greaterThanOrEqual" allowBlank="1" showInputMessage="1" showErrorMessage="1" sqref="D15:F15 I15:K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allowBlank="1" showInputMessage="1" showErrorMessage="1" prompt="Выберите значения, выполнив двойной щелчок левой кнопки мыши по ячейке." sqref="G15 L1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  <pageSetUpPr fitToPage="1"/>
  </sheetPr>
  <dimension ref="A1:Y18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8" sqref="H18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1.25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2016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2014</v>
      </c>
      <c r="I2" s="107">
        <f>G1-2</f>
        <v>2014</v>
      </c>
      <c r="J2" s="107">
        <f>G1-1</f>
        <v>2015</v>
      </c>
      <c r="K2" s="107">
        <f aca="true" t="shared" si="0" ref="K2:W2">$G$1</f>
        <v>2016</v>
      </c>
      <c r="L2" s="107">
        <f t="shared" si="0"/>
        <v>2016</v>
      </c>
      <c r="M2" s="107">
        <f t="shared" si="0"/>
        <v>2016</v>
      </c>
      <c r="N2" s="107">
        <f t="shared" si="0"/>
        <v>2016</v>
      </c>
      <c r="O2" s="107">
        <f t="shared" si="0"/>
        <v>2016</v>
      </c>
      <c r="P2" s="107">
        <f t="shared" si="0"/>
        <v>2016</v>
      </c>
      <c r="Q2" s="107">
        <f t="shared" si="0"/>
        <v>2016</v>
      </c>
      <c r="R2" s="107">
        <f t="shared" si="0"/>
        <v>2016</v>
      </c>
      <c r="S2" s="107">
        <f t="shared" si="0"/>
        <v>2016</v>
      </c>
      <c r="T2" s="107">
        <f t="shared" si="0"/>
        <v>2016</v>
      </c>
      <c r="U2" s="107">
        <f t="shared" si="0"/>
        <v>2016</v>
      </c>
      <c r="V2" s="107">
        <f t="shared" si="0"/>
        <v>2016</v>
      </c>
      <c r="W2" s="107">
        <f t="shared" si="0"/>
        <v>2016</v>
      </c>
    </row>
    <row r="3" spans="1:23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  <c r="L3" s="104" t="s">
        <v>161</v>
      </c>
      <c r="M3" s="104" t="s">
        <v>161</v>
      </c>
      <c r="N3" s="104" t="s">
        <v>161</v>
      </c>
      <c r="O3" s="104" t="s">
        <v>161</v>
      </c>
      <c r="P3" s="104" t="s">
        <v>161</v>
      </c>
      <c r="Q3" s="104" t="s">
        <v>161</v>
      </c>
      <c r="R3" s="104" t="s">
        <v>161</v>
      </c>
      <c r="S3" s="104" t="s">
        <v>161</v>
      </c>
      <c r="T3" s="104" t="s">
        <v>161</v>
      </c>
      <c r="U3" s="104" t="s">
        <v>161</v>
      </c>
      <c r="V3" s="104" t="s">
        <v>161</v>
      </c>
      <c r="W3" s="104" t="s">
        <v>161</v>
      </c>
    </row>
    <row r="4" ht="11.25" hidden="1"/>
    <row r="5" ht="11.25" hidden="1"/>
    <row r="6" ht="11.25" hidden="1">
      <c r="W6" s="79" t="s">
        <v>163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58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"Объединенные электрические сети" по технологическому расходу электроэнергии (мощности) - потерям в электрических сетях на 2016 год в регионе: Ульяновская область</v>
      </c>
      <c r="E9" s="258"/>
      <c r="F9" s="258"/>
      <c r="G9" s="258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189" t="s">
        <v>8</v>
      </c>
      <c r="E11" s="184" t="s">
        <v>124</v>
      </c>
      <c r="F11" s="190" t="s">
        <v>156</v>
      </c>
      <c r="G11" s="190" t="s">
        <v>165</v>
      </c>
      <c r="H11" s="184" t="str">
        <f aca="true" t="shared" si="1" ref="H11:W11">H3&amp;" "&amp;H2&amp;" "&amp;H1</f>
        <v>План 2014 Год</v>
      </c>
      <c r="I11" s="184" t="str">
        <f t="shared" si="1"/>
        <v>Факт 2014 Год</v>
      </c>
      <c r="J11" s="184" t="str">
        <f t="shared" si="1"/>
        <v>План 2015 Год</v>
      </c>
      <c r="K11" s="184" t="str">
        <f t="shared" si="1"/>
        <v>План 2016 Январь</v>
      </c>
      <c r="L11" s="184" t="str">
        <f t="shared" si="1"/>
        <v>План 2016 Февраль</v>
      </c>
      <c r="M11" s="184" t="str">
        <f t="shared" si="1"/>
        <v>План 2016 Март</v>
      </c>
      <c r="N11" s="184" t="str">
        <f t="shared" si="1"/>
        <v>План 2016 Апрель</v>
      </c>
      <c r="O11" s="184" t="str">
        <f t="shared" si="1"/>
        <v>План 2016 Май</v>
      </c>
      <c r="P11" s="184" t="str">
        <f t="shared" si="1"/>
        <v>План 2016 Июнь</v>
      </c>
      <c r="Q11" s="184" t="str">
        <f t="shared" si="1"/>
        <v>План 2016 Июль</v>
      </c>
      <c r="R11" s="184" t="str">
        <f t="shared" si="1"/>
        <v>План 2016 Август</v>
      </c>
      <c r="S11" s="184" t="str">
        <f t="shared" si="1"/>
        <v>План 2016 Сентябрь</v>
      </c>
      <c r="T11" s="184" t="str">
        <f t="shared" si="1"/>
        <v>План 2016 Октябрь</v>
      </c>
      <c r="U11" s="184" t="str">
        <f t="shared" si="1"/>
        <v>План 2016 Ноябрь</v>
      </c>
      <c r="V11" s="184" t="str">
        <f t="shared" si="1"/>
        <v>План 2016 Декабрь</v>
      </c>
      <c r="W11" s="184" t="str">
        <f t="shared" si="1"/>
        <v>План 2016 Год</v>
      </c>
      <c r="X11" s="111"/>
      <c r="Y11" s="111"/>
    </row>
    <row r="12" spans="4:25" ht="12" customHeight="1">
      <c r="D12" s="188">
        <v>1</v>
      </c>
      <c r="E12" s="188">
        <v>2</v>
      </c>
      <c r="F12" s="188">
        <v>3</v>
      </c>
      <c r="G12" s="188">
        <v>4</v>
      </c>
      <c r="H12" s="188">
        <v>5</v>
      </c>
      <c r="I12" s="188">
        <v>6</v>
      </c>
      <c r="J12" s="188">
        <v>7</v>
      </c>
      <c r="K12" s="188">
        <v>8</v>
      </c>
      <c r="L12" s="188">
        <v>9</v>
      </c>
      <c r="M12" s="188">
        <v>10</v>
      </c>
      <c r="N12" s="188">
        <v>11</v>
      </c>
      <c r="O12" s="188">
        <v>12</v>
      </c>
      <c r="P12" s="188">
        <v>13</v>
      </c>
      <c r="Q12" s="188">
        <v>14</v>
      </c>
      <c r="R12" s="188">
        <v>15</v>
      </c>
      <c r="S12" s="188">
        <v>16</v>
      </c>
      <c r="T12" s="188">
        <v>17</v>
      </c>
      <c r="U12" s="188">
        <v>18</v>
      </c>
      <c r="V12" s="188">
        <v>19</v>
      </c>
      <c r="W12" s="188">
        <v>20</v>
      </c>
      <c r="X12" s="111"/>
      <c r="Y12" s="111"/>
    </row>
    <row r="13" spans="4:25" ht="22.5" customHeight="1" thickBot="1">
      <c r="D13" s="267" t="s">
        <v>115</v>
      </c>
      <c r="E13" s="268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9">
        <f aca="true" t="shared" si="2" ref="H13:W13">SUMIF($F$15:$F$18,"="&amp;$F13,H$15:H$18)</f>
        <v>6.333</v>
      </c>
      <c r="I13" s="139">
        <f t="shared" si="2"/>
        <v>4.518413571428571</v>
      </c>
      <c r="J13" s="139">
        <f t="shared" si="2"/>
        <v>4.6826967367129075</v>
      </c>
      <c r="K13" s="139">
        <f t="shared" si="2"/>
        <v>5.395614113115408</v>
      </c>
      <c r="L13" s="139">
        <f t="shared" si="2"/>
        <v>5.344159084927828</v>
      </c>
      <c r="M13" s="139">
        <f t="shared" si="2"/>
        <v>5.219650889328879</v>
      </c>
      <c r="N13" s="139">
        <f t="shared" si="2"/>
        <v>4.6962004540469975</v>
      </c>
      <c r="O13" s="139">
        <f t="shared" si="2"/>
        <v>4.422275919354106</v>
      </c>
      <c r="P13" s="139">
        <f t="shared" si="2"/>
        <v>4.130477000242527</v>
      </c>
      <c r="Q13" s="139">
        <f t="shared" si="2"/>
        <v>4.34193965848355</v>
      </c>
      <c r="R13" s="139">
        <f t="shared" si="2"/>
        <v>4.285203438983344</v>
      </c>
      <c r="S13" s="139">
        <f t="shared" si="2"/>
        <v>3.912126931367315</v>
      </c>
      <c r="T13" s="139">
        <f t="shared" si="2"/>
        <v>4.927969410325178</v>
      </c>
      <c r="U13" s="139">
        <f t="shared" si="2"/>
        <v>5.018065847545651</v>
      </c>
      <c r="V13" s="139">
        <f t="shared" si="2"/>
        <v>5.469498395136359</v>
      </c>
      <c r="W13" s="139">
        <f t="shared" si="2"/>
        <v>4.763598428571428</v>
      </c>
      <c r="X13" s="112"/>
      <c r="Y13" s="111"/>
    </row>
    <row r="14" spans="4:25" s="113" customFormat="1" ht="25.5" customHeight="1" hidden="1" thickBot="1">
      <c r="D14" s="269"/>
      <c r="E14" s="270"/>
      <c r="F14" s="196"/>
      <c r="G14" s="224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112"/>
      <c r="Y14" s="111"/>
    </row>
    <row r="15" spans="4:25" s="113" customFormat="1" ht="12" hidden="1" thickTop="1">
      <c r="D15" s="202">
        <v>0</v>
      </c>
      <c r="E15" s="202"/>
      <c r="F15" s="203"/>
      <c r="G15" s="204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112"/>
      <c r="Y15" s="111"/>
    </row>
    <row r="16" spans="3:24" s="111" customFormat="1" ht="22.5" customHeight="1" thickBot="1" thickTop="1">
      <c r="C16" s="271" t="s">
        <v>404</v>
      </c>
      <c r="D16" s="273">
        <v>1</v>
      </c>
      <c r="E16" s="275" t="s">
        <v>405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98" t="s">
        <v>129</v>
      </c>
      <c r="H16" s="215">
        <v>6.333</v>
      </c>
      <c r="I16" s="215">
        <f>'[2]1.4. факт 2014'!$C$24/7000</f>
        <v>4.518413571428571</v>
      </c>
      <c r="J16" s="215">
        <f>'[2]на 15г. по зарег'!$C$24/7000</f>
        <v>4.6826967367129075</v>
      </c>
      <c r="K16" s="215">
        <f>'[2]1.4 план 2016'!$H$22</f>
        <v>5.395614113115408</v>
      </c>
      <c r="L16" s="215">
        <f>'[2]1.4 план 2016'!$I$22</f>
        <v>5.344159084927828</v>
      </c>
      <c r="M16" s="215">
        <f>'[2]1.4 план 2016'!$J$22</f>
        <v>5.219650889328879</v>
      </c>
      <c r="N16" s="215">
        <f>'[2]1.4 план 2016'!$K$22</f>
        <v>4.6962004540469975</v>
      </c>
      <c r="O16" s="215">
        <f>'[2]1.4 план 2016'!$L$22</f>
        <v>4.422275919354106</v>
      </c>
      <c r="P16" s="215">
        <f>'[2]1.4 план 2016'!$M$22</f>
        <v>4.130477000242527</v>
      </c>
      <c r="Q16" s="215">
        <f>'[2]1.4 план 2016'!$N$22</f>
        <v>4.34193965848355</v>
      </c>
      <c r="R16" s="215">
        <f>'[2]1.4 план 2016'!$O$22</f>
        <v>4.285203438983344</v>
      </c>
      <c r="S16" s="215">
        <f>'[2]1.4 план 2016'!$P$22</f>
        <v>3.912126931367315</v>
      </c>
      <c r="T16" s="215">
        <f>'[2]1.4 план 2016'!$Q$22</f>
        <v>4.927969410325178</v>
      </c>
      <c r="U16" s="215">
        <f>'[2]1.4 план 2016'!$R$22</f>
        <v>5.018065847545651</v>
      </c>
      <c r="V16" s="215">
        <f>'[2]1.4 план 2016'!$S$22</f>
        <v>5.469498395136359</v>
      </c>
      <c r="W16" s="214">
        <f>SUM(K16:V16)/12</f>
        <v>4.763598428571428</v>
      </c>
      <c r="X16" s="277"/>
    </row>
    <row r="17" spans="3:24" s="111" customFormat="1" ht="12" customHeight="1" hidden="1" thickBot="1">
      <c r="C17" s="272"/>
      <c r="D17" s="274"/>
      <c r="E17" s="276"/>
      <c r="F17" s="197"/>
      <c r="G17" s="226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77"/>
    </row>
    <row r="18" spans="4:23" ht="12" thickTop="1">
      <c r="D18" s="206"/>
      <c r="E18" s="207" t="s">
        <v>209</v>
      </c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9"/>
    </row>
  </sheetData>
  <sheetProtection password="FA9C" sheet="1" objects="1" scenarios="1" formatColumns="0" formatRows="0"/>
  <mergeCells count="6">
    <mergeCell ref="D9:G9"/>
    <mergeCell ref="D13:E14"/>
    <mergeCell ref="C16:C17"/>
    <mergeCell ref="D16:D17"/>
    <mergeCell ref="E16:E17"/>
    <mergeCell ref="X16:X1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17">
      <formula1>900</formula1>
    </dataValidation>
    <dataValidation type="decimal" operator="greaterThanOrEqual" allowBlank="1" showInputMessage="1" showErrorMessage="1" sqref="H16:V17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  <pageSetUpPr fitToPage="1"/>
  </sheetPr>
  <dimension ref="A1:M18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0" sqref="F30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11" width="10.7109375" style="79" customWidth="1"/>
    <col min="12" max="12" width="11.7109375" style="56" bestFit="1" customWidth="1"/>
    <col min="13" max="16384" width="9.140625" style="56" customWidth="1"/>
  </cols>
  <sheetData>
    <row r="1" spans="1:12" s="58" customFormat="1" ht="11.25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2016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2014</v>
      </c>
      <c r="I2" s="107">
        <f>G1-2</f>
        <v>2014</v>
      </c>
      <c r="J2" s="107">
        <f>G1-1</f>
        <v>2015</v>
      </c>
      <c r="K2" s="107">
        <f>$G$1</f>
        <v>2016</v>
      </c>
    </row>
    <row r="3" spans="1:11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25.5" customHeight="1">
      <c r="D9" s="278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"Объединенные электрические сети" по технологическому расходу электроэнергии (мощности) - потерям в электрических сетях на 2016 год в регионе: Ульяновская область (поквартально)</v>
      </c>
      <c r="E9" s="278"/>
      <c r="F9" s="278"/>
      <c r="G9" s="278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189" t="s">
        <v>8</v>
      </c>
      <c r="E11" s="184" t="s">
        <v>124</v>
      </c>
      <c r="F11" s="190" t="s">
        <v>156</v>
      </c>
      <c r="G11" s="190" t="s">
        <v>165</v>
      </c>
      <c r="H11" s="184" t="str">
        <f>"I квартал "&amp;god</f>
        <v>I квартал 2016</v>
      </c>
      <c r="I11" s="184" t="str">
        <f>"II квартал "&amp;god</f>
        <v>II квартал 2016</v>
      </c>
      <c r="J11" s="184" t="str">
        <f>"III квартал "&amp;god</f>
        <v>III квартал 2016</v>
      </c>
      <c r="K11" s="184" t="str">
        <f>"IV квартал "&amp;god</f>
        <v>IV квартал 2016</v>
      </c>
      <c r="L11" s="111"/>
      <c r="M11" s="111"/>
    </row>
    <row r="12" spans="4:13" ht="12" customHeight="1">
      <c r="D12" s="188">
        <v>1</v>
      </c>
      <c r="E12" s="188">
        <v>2</v>
      </c>
      <c r="F12" s="188">
        <v>3</v>
      </c>
      <c r="G12" s="188">
        <v>4</v>
      </c>
      <c r="H12" s="188">
        <v>5</v>
      </c>
      <c r="I12" s="188">
        <v>6</v>
      </c>
      <c r="J12" s="188">
        <v>7</v>
      </c>
      <c r="K12" s="188">
        <v>8</v>
      </c>
      <c r="L12" s="111"/>
      <c r="M12" s="111"/>
    </row>
    <row r="13" spans="4:13" ht="22.5" customHeight="1" thickBot="1">
      <c r="D13" s="267" t="s">
        <v>115</v>
      </c>
      <c r="E13" s="268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9">
        <f>SUMIF($F$15:$F$18,$F13,H$15:H$18)</f>
        <v>5.3198080291240375</v>
      </c>
      <c r="I13" s="139">
        <f>SUMIF($F$15:$F$18,$F13,I$15:I$18)</f>
        <v>4.416317791214543</v>
      </c>
      <c r="J13" s="139">
        <f>SUMIF($F$15:$F$18,$F13,J$15:J$18)</f>
        <v>4.17975667627807</v>
      </c>
      <c r="K13" s="139">
        <f>SUMIF($F$15:$F$18,$F13,K$15:K$18)</f>
        <v>5.138511217669063</v>
      </c>
      <c r="L13" s="112"/>
      <c r="M13" s="111"/>
    </row>
    <row r="14" spans="4:13" s="113" customFormat="1" ht="26.25" customHeight="1" hidden="1" thickBot="1">
      <c r="D14" s="269"/>
      <c r="E14" s="270"/>
      <c r="F14" s="196"/>
      <c r="G14" s="224"/>
      <c r="H14" s="225"/>
      <c r="I14" s="225"/>
      <c r="J14" s="225"/>
      <c r="K14" s="225"/>
      <c r="L14" s="112"/>
      <c r="M14" s="111"/>
    </row>
    <row r="15" spans="4:13" s="113" customFormat="1" ht="12" hidden="1" thickTop="1">
      <c r="D15" s="202">
        <v>0</v>
      </c>
      <c r="E15" s="202"/>
      <c r="F15" s="203"/>
      <c r="G15" s="204"/>
      <c r="H15" s="205"/>
      <c r="I15" s="205"/>
      <c r="J15" s="205"/>
      <c r="K15" s="205"/>
      <c r="L15" s="112"/>
      <c r="M15" s="111"/>
    </row>
    <row r="16" spans="3:12" s="111" customFormat="1" ht="22.5" customHeight="1" thickBot="1" thickTop="1">
      <c r="C16" s="279"/>
      <c r="D16" s="273">
        <f>Субабоненты!$D$16</f>
        <v>1</v>
      </c>
      <c r="E16" s="281" t="str">
        <f>Субабоненты!$E$16</f>
        <v>ОАО "Ульяновскэнерго"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31" t="s">
        <v>129</v>
      </c>
      <c r="H16" s="214">
        <f>(Субабоненты!K16+Субабоненты!L16+Субабоненты!M16)/3</f>
        <v>5.3198080291240375</v>
      </c>
      <c r="I16" s="214">
        <f>(Субабоненты!N16+Субабоненты!O16+Субабоненты!P16)/3</f>
        <v>4.416317791214543</v>
      </c>
      <c r="J16" s="214">
        <f>(Субабоненты!Q16+Субабоненты!R16+Субабоненты!S16)/3</f>
        <v>4.17975667627807</v>
      </c>
      <c r="K16" s="214">
        <f>(Субабоненты!T16+Субабоненты!U16+Субабоненты!V16)/3</f>
        <v>5.138511217669063</v>
      </c>
      <c r="L16" s="277"/>
    </row>
    <row r="17" spans="3:12" s="111" customFormat="1" ht="12" customHeight="1" hidden="1" thickBot="1">
      <c r="C17" s="279"/>
      <c r="D17" s="280"/>
      <c r="E17" s="282"/>
      <c r="F17" s="197"/>
      <c r="G17" s="226"/>
      <c r="H17" s="227"/>
      <c r="I17" s="227"/>
      <c r="J17" s="227"/>
      <c r="K17" s="227"/>
      <c r="L17" s="277"/>
    </row>
    <row r="18" spans="4:11" ht="12" thickTop="1">
      <c r="D18" s="210"/>
      <c r="E18" s="210"/>
      <c r="F18" s="210"/>
      <c r="G18" s="211"/>
      <c r="H18" s="211"/>
      <c r="I18" s="211"/>
      <c r="J18" s="211"/>
      <c r="K18" s="211"/>
    </row>
  </sheetData>
  <sheetProtection password="FA9C" sheet="1" objects="1" scenarios="1" formatColumns="0" formatRows="0"/>
  <mergeCells count="6">
    <mergeCell ref="D9:G9"/>
    <mergeCell ref="D13:E14"/>
    <mergeCell ref="C16:C17"/>
    <mergeCell ref="D16:D17"/>
    <mergeCell ref="E16:E17"/>
    <mergeCell ref="L16:L17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D22" sqref="D22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45.75" customHeight="1">
      <c r="C9" s="13"/>
      <c r="D9" s="231" t="s">
        <v>414</v>
      </c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2016 год</dc:title>
  <dc:subject>Предложения сетевой компании по технологическому расходу электроэнергии (мощности) - потерям в электрических сетях на 2016 год</dc:subject>
  <dc:creator>--</dc:creator>
  <cp:keywords/>
  <dc:description/>
  <cp:lastModifiedBy>73 res</cp:lastModifiedBy>
  <cp:lastPrinted>2015-03-31T11:18:55Z</cp:lastPrinted>
  <dcterms:created xsi:type="dcterms:W3CDTF">2004-05-21T07:18:45Z</dcterms:created>
  <dcterms:modified xsi:type="dcterms:W3CDTF">2015-03-31T11:19:01Z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FORM3.1.2016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