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08"/>
  </bookViews>
  <sheets>
    <sheet name="1" sheetId="6" r:id="rId1"/>
    <sheet name="Прил.1" sheetId="1" r:id="rId2"/>
    <sheet name="Прил.2" sheetId="2" r:id="rId3"/>
    <sheet name="Прил. 5" sheetId="5" r:id="rId4"/>
    <sheet name="долгоср" sheetId="7" r:id="rId5"/>
  </sheets>
  <externalReferences>
    <externalReference r:id="rId6"/>
    <externalReference r:id="rId7"/>
    <externalReference r:id="rId8"/>
    <externalReference r:id="rId9"/>
    <externalReference r:id="rId10"/>
  </externalReferences>
  <definedNames>
    <definedName name="god">[1]Титульный!$F$13</definedName>
    <definedName name="org">[1]Титульный!$F$17</definedName>
    <definedName name="_xlnm.Print_Area" localSheetId="3">'Прил. 5'!$A$1:$I$49</definedName>
    <definedName name="_xlnm.Print_Area" localSheetId="1">Прил.1!$A$1:$F$31</definedName>
    <definedName name="_xlnm.Print_Area" localSheetId="2">Прил.2!$A$1:$F$53</definedName>
  </definedNames>
  <calcPr calcId="152511"/>
</workbook>
</file>

<file path=xl/calcChain.xml><?xml version="1.0" encoding="utf-8"?>
<calcChain xmlns="http://schemas.openxmlformats.org/spreadsheetml/2006/main">
  <c r="D48" i="2" l="1"/>
  <c r="C10" i="7" l="1"/>
  <c r="C9" i="7"/>
  <c r="H19" i="5"/>
  <c r="H18" i="5"/>
  <c r="H17" i="5"/>
  <c r="E19" i="5"/>
  <c r="D19" i="5"/>
  <c r="E18" i="5"/>
  <c r="D18" i="5"/>
  <c r="F15" i="2" l="1"/>
  <c r="F17" i="2" s="1"/>
  <c r="E15" i="2"/>
  <c r="E17" i="2" s="1"/>
  <c r="E16" i="2" l="1"/>
  <c r="F25" i="2"/>
  <c r="E25" i="2"/>
  <c r="D25" i="2"/>
  <c r="F24" i="2"/>
  <c r="F23" i="2" s="1"/>
  <c r="E24" i="2"/>
  <c r="E23" i="2" l="1"/>
  <c r="F18" i="5"/>
  <c r="G19" i="5"/>
  <c r="F19" i="5"/>
  <c r="G18" i="5"/>
  <c r="D23" i="2"/>
  <c r="E44" i="2"/>
  <c r="D44" i="2"/>
  <c r="E43" i="2"/>
  <c r="F43" i="2" s="1"/>
  <c r="D43" i="2"/>
  <c r="F40" i="2"/>
  <c r="F37" i="2"/>
  <c r="E37" i="2"/>
  <c r="D37" i="2"/>
  <c r="D36" i="2"/>
  <c r="D35" i="2"/>
  <c r="F34" i="2"/>
  <c r="E34" i="2"/>
  <c r="D34" i="2"/>
  <c r="F33" i="2"/>
  <c r="E33" i="2"/>
  <c r="D33" i="2"/>
  <c r="F32" i="2"/>
  <c r="E32" i="2"/>
  <c r="D32" i="2"/>
  <c r="D30" i="2"/>
  <c r="D29" i="2"/>
  <c r="D15" i="2" s="1"/>
  <c r="E30" i="2"/>
  <c r="E35" i="2"/>
  <c r="D17" i="2" l="1"/>
  <c r="D16" i="2"/>
  <c r="E17" i="5"/>
  <c r="D17" i="5"/>
  <c r="G17" i="5"/>
  <c r="F17" i="5"/>
  <c r="E29" i="2" l="1"/>
  <c r="E14" i="2" s="1"/>
  <c r="F35" i="2" l="1"/>
  <c r="F30" i="2"/>
  <c r="D40" i="2"/>
  <c r="F16" i="2"/>
  <c r="F44" i="2"/>
  <c r="F29" i="2" l="1"/>
  <c r="F14" i="2" s="1"/>
  <c r="B10" i="7" l="1"/>
  <c r="B9" i="7"/>
  <c r="I18" i="5" l="1"/>
  <c r="I19" i="5"/>
  <c r="I17" i="5"/>
  <c r="D19" i="2" l="1"/>
  <c r="F19" i="2"/>
  <c r="E19" i="2"/>
  <c r="D41" i="2" l="1"/>
  <c r="E40" i="2"/>
  <c r="F41" i="2" s="1"/>
  <c r="E41" i="2" l="1"/>
</calcChain>
</file>

<file path=xl/sharedStrings.xml><?xml version="1.0" encoding="utf-8"?>
<sst xmlns="http://schemas.openxmlformats.org/spreadsheetml/2006/main" count="267" uniqueCount="197">
  <si>
    <t>Список изменяющих документов</t>
  </si>
  <si>
    <t>(введено Постановлением Правительства РФ от 09.08.2014 N 787)</t>
  </si>
  <si>
    <t>(форма)</t>
  </si>
  <si>
    <t xml:space="preserve">                                ПРЕДЛОЖЕНИЕ</t>
  </si>
  <si>
    <t xml:space="preserve">      о размере цен (тарифов), долгосрочных параметров регулирования</t>
  </si>
  <si>
    <t xml:space="preserve">                                      (расчетный период</t>
  </si>
  <si>
    <t xml:space="preserve">                                        регулирования)</t>
  </si>
  <si>
    <t xml:space="preserve">           (полное и сокращенное наименование юридического лица)</t>
  </si>
  <si>
    <t xml:space="preserve">       _____________________________________________________________</t>
  </si>
  <si>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</si>
  <si>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</si>
  <si>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</si>
  <si>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</si>
  <si>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</si>
  <si>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</si>
  <si>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</si>
  <si>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</si>
  <si>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</si>
  <si>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</si>
  <si>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</si>
  <si>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</si>
  <si>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</si>
  <si>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</si>
  <si>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</si>
  <si>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Приложение N 2</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</si>
  <si>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</si>
  <si>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</si>
  <si>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</si>
  <si>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</si>
  <si>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</si>
  <si>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</si>
  <si>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</si>
  <si>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</si>
  <si>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</si>
  <si>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</si>
  <si>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</si>
  <si>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</si>
  <si>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</si>
  <si>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</si>
  <si>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</si>
  <si>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</si>
  <si>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</si>
  <si>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</si>
  <si>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</si>
  <si>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</si>
  <si>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</si>
  <si>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</si>
  <si>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</si>
  <si>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</si>
  <si>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</si>
  <si>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</si>
  <si>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</si>
  <si>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</si>
  <si>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</si>
  <si>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</si>
  <si>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</si>
  <si>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</si>
  <si>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</si>
  <si>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</si>
  <si>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</si>
  <si>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</si>
  <si>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</si>
  <si>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</si>
  <si>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</si>
  <si>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</si>
  <si>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</si>
  <si>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</si>
  <si>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</si>
  <si>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</si>
  <si>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</si>
  <si>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</si>
  <si>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</si>
  <si>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</si>
  <si>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</si>
  <si>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</si>
  <si>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</si>
  <si>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</si>
  <si>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</si>
  <si>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</si>
  <si>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</si>
  <si>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</si>
  <si>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</si>
  <si>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</si>
  <si>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</si>
  <si>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</si>
  <si>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</si>
  <si>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</si>
  <si>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</si>
  <si>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</si>
  <si>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</si>
  <si>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</si>
  <si>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</si>
  <si>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</si>
  <si>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</si>
  <si>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</si>
  <si>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</si>
  <si>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</si>
  <si>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</si>
  <si>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</si>
  <si>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</si>
  <si>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</si>
  <si>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</si>
  <si>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</si>
  <si>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</si>
  <si>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&lt;1&gt; Базовый период - год, предшествующий расчетному периоду регулирования.</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</si>
  <si>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</si>
  <si>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</si>
  <si>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</si>
  <si>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Показатели, утвержденные на базовый период &lt;*&gt;</t>
  </si>
  <si>
    <t>менее 150 кВт</t>
  </si>
  <si>
    <t>от 150 кВт до 670 кВт</t>
  </si>
  <si>
    <t>от 670 кВт до 10 МВт</t>
  </si>
  <si>
    <t>не менее 10 МВт</t>
  </si>
  <si>
    <t>&lt;*&gt; Базовый период - год, предшествующий расчетному периоду регулирования.</t>
  </si>
  <si>
    <t>Приложение N 5</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</si>
  <si>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</si>
  <si>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</si>
  <si>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</si>
  <si>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</si>
  <si>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</si>
  <si>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</si>
  <si>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</si>
  <si>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</si>
  <si>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</si>
  <si>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</si>
  <si>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</si>
  <si>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</si>
  <si>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</si>
  <si>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</si>
  <si>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</si>
  <si>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</si>
  <si>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</si>
  <si>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</si>
  <si>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</si>
  <si>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</si>
  <si>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</si>
  <si>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</si>
  <si>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</si>
  <si>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</si>
  <si>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</si>
  <si>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</si>
  <si>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</si>
  <si>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</si>
  <si>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</si>
  <si>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</si>
  <si>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</si>
  <si>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</si>
  <si>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</si>
  <si>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</si>
  <si>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</si>
  <si>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</si>
  <si>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</si>
  <si>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</si>
  <si>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</si>
  <si>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</si>
  <si>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</si>
  <si>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</si>
  <si>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</si>
  <si>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</si>
  <si>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</si>
  <si>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</si>
  <si>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</si>
  <si>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</si>
  <si>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 xml:space="preserve">где </t>
    </r>
    <r>
      <rPr>
        <i/>
        <sz val="14"/>
        <color rgb="FF727272"/>
        <rFont val="Tahoma"/>
        <family val="2"/>
        <charset val="204"/>
      </rPr>
      <t>СИ</t>
    </r>
    <r>
      <rPr>
        <sz val="14"/>
        <color rgb="FF727272"/>
        <rFont val="Tahoma"/>
        <family val="2"/>
        <charset val="204"/>
      </rPr>
      <t xml:space="preserve"> - собственные источники (IV раздел пассива баланса); </t>
    </r>
  </si>
  <si>
    <r>
      <t>ВА</t>
    </r>
    <r>
      <rPr>
        <sz val="14"/>
        <color rgb="FF727272"/>
        <rFont val="Tahoma"/>
        <family val="2"/>
        <charset val="204"/>
      </rPr>
      <t xml:space="preserve"> - внеоборотные активы (I раздел актива баланса). </t>
    </r>
  </si>
  <si>
    <r>
      <t xml:space="preserve"> </t>
    </r>
    <r>
      <rPr>
        <b/>
        <sz val="12"/>
        <color rgb="FF727272"/>
        <rFont val="Tahoma"/>
        <family val="2"/>
        <charset val="204"/>
      </rPr>
      <t>Наличие собственных оборотных средств</t>
    </r>
    <r>
      <rPr>
        <sz val="12"/>
        <color rgb="FF727272"/>
        <rFont val="Tahoma"/>
        <family val="2"/>
        <charset val="204"/>
      </rPr>
      <t xml:space="preserve"> </t>
    </r>
    <r>
      <rPr>
        <b/>
        <i/>
        <sz val="12"/>
        <color rgb="FF727272"/>
        <rFont val="Tahoma"/>
        <family val="2"/>
        <charset val="204"/>
      </rPr>
      <t>(СОС)</t>
    </r>
    <r>
      <rPr>
        <b/>
        <sz val="12"/>
        <color rgb="FF727272"/>
        <rFont val="Tahoma"/>
        <family val="2"/>
        <charset val="204"/>
      </rPr>
      <t xml:space="preserve"> </t>
    </r>
    <r>
      <rPr>
        <sz val="12"/>
        <color rgb="FF727272"/>
        <rFont val="Tahoma"/>
        <family val="2"/>
        <charset val="204"/>
      </rPr>
      <t xml:space="preserve">- разница между капиталом и резервами (VI раздел пассива баланса) и внеоборотными активами (I раздел актива баланса). Этот показатель характеризует чистый оборотный капитал. Его увеличение по сравнению с предыдущим периодом свидетельствует о дальнейшем развитии деятельности предприятия. В формализованном виде наличие оборотных средств можно записать как </t>
    </r>
  </si>
  <si>
    <r>
      <t xml:space="preserve">2. </t>
    </r>
    <r>
      <rPr>
        <b/>
        <sz val="12"/>
        <color rgb="FF727272"/>
        <rFont val="Tahoma"/>
        <family val="2"/>
        <charset val="204"/>
      </rPr>
      <t xml:space="preserve">Излишек (+) или недостаток (-) собственных оборотных средств (∆СОС): </t>
    </r>
  </si>
  <si>
    <t>∆СОС = СОС - З</t>
  </si>
  <si>
    <t>СОС = СИ - ВА</t>
  </si>
  <si>
    <r>
      <t xml:space="preserve">Долгосрочные параметры регулирования
</t>
    </r>
    <r>
      <rPr>
        <sz val="10"/>
        <rFont val="Tahoma"/>
        <family val="2"/>
        <charset val="204"/>
      </rPr>
      <t>(при применении метода доходности инвестированного капитала или метода долгосрочной необходимой валовой выручки)</t>
    </r>
  </si>
  <si>
    <t>№ п/п</t>
  </si>
  <si>
    <t>Год</t>
  </si>
  <si>
    <t>Базовый уровень подконтрольных расходов</t>
  </si>
  <si>
    <t>Величина технологического расхода (потерь) электрической энергии</t>
  </si>
  <si>
    <t>Уровень надежности реализуемых товаров (услуг)</t>
  </si>
  <si>
    <t>Уровень качества реализуемых товаров (услуг)</t>
  </si>
  <si>
    <t>млн.руб.</t>
  </si>
  <si>
    <t>%</t>
  </si>
  <si>
    <t>1</t>
  </si>
  <si>
    <t>2</t>
  </si>
  <si>
    <t>3</t>
  </si>
  <si>
    <t>4</t>
  </si>
  <si>
    <t>5</t>
  </si>
  <si>
    <t>6</t>
  </si>
  <si>
    <t>0</t>
  </si>
  <si>
    <r>
      <t xml:space="preserve">Расходы, связанные с производством и реализацией </t>
    </r>
    <r>
      <rPr>
        <sz val="9"/>
        <color rgb="FF0000FF"/>
        <rFont val="Arial"/>
        <family val="2"/>
        <charset val="204"/>
      </rPr>
      <t>&lt;2&gt;</t>
    </r>
    <r>
      <rPr>
        <sz val="9"/>
        <color theme="1"/>
        <rFont val="Arial"/>
        <family val="2"/>
        <charset val="204"/>
      </rPr>
      <t xml:space="preserve">, </t>
    </r>
    <r>
      <rPr>
        <sz val="9"/>
        <color rgb="FF0000FF"/>
        <rFont val="Arial"/>
        <family val="2"/>
        <charset val="204"/>
      </rPr>
      <t>&lt;4&gt;</t>
    </r>
    <r>
      <rPr>
        <sz val="9"/>
        <color theme="1"/>
        <rFont val="Arial"/>
        <family val="2"/>
        <charset val="204"/>
      </rPr>
      <t xml:space="preserve">; подконтрольные расходы </t>
    </r>
    <r>
      <rPr>
        <sz val="9"/>
        <color rgb="FF0000FF"/>
        <rFont val="Arial"/>
        <family val="2"/>
        <charset val="204"/>
      </rPr>
      <t>&lt;3&gt;</t>
    </r>
    <r>
      <rPr>
        <sz val="9"/>
        <color theme="1"/>
        <rFont val="Arial"/>
        <family val="2"/>
        <charset val="204"/>
      </rPr>
      <t xml:space="preserve"> - всего</t>
    </r>
  </si>
  <si>
    <r>
      <t xml:space="preserve">Расходы, за исключением указанных в </t>
    </r>
    <r>
      <rPr>
        <sz val="9"/>
        <color rgb="FF0000FF"/>
        <rFont val="Arial"/>
        <family val="2"/>
        <charset val="204"/>
      </rPr>
      <t>подпункте 4.1</t>
    </r>
    <r>
      <rPr>
        <sz val="9"/>
        <color theme="1"/>
        <rFont val="Arial"/>
        <family val="2"/>
        <charset val="204"/>
      </rPr>
      <t xml:space="preserve"> </t>
    </r>
    <r>
      <rPr>
        <sz val="9"/>
        <color rgb="FF0000FF"/>
        <rFont val="Arial"/>
        <family val="2"/>
        <charset val="204"/>
      </rPr>
      <t>&lt;2&gt;</t>
    </r>
    <r>
      <rPr>
        <sz val="9"/>
        <color theme="1"/>
        <rFont val="Arial"/>
        <family val="2"/>
        <charset val="204"/>
      </rPr>
      <t xml:space="preserve">, </t>
    </r>
    <r>
      <rPr>
        <sz val="9"/>
        <color rgb="FF0000FF"/>
        <rFont val="Arial"/>
        <family val="2"/>
        <charset val="204"/>
      </rPr>
      <t>&lt;4&gt;</t>
    </r>
    <r>
      <rPr>
        <sz val="9"/>
        <color theme="1"/>
        <rFont val="Arial"/>
        <family val="2"/>
        <charset val="204"/>
      </rPr>
      <t xml:space="preserve">; неподконтрольные расходы </t>
    </r>
    <r>
      <rPr>
        <sz val="9"/>
        <color rgb="FF0000FF"/>
        <rFont val="Arial"/>
        <family val="2"/>
        <charset val="204"/>
      </rPr>
      <t>&lt;3&gt;</t>
    </r>
    <r>
      <rPr>
        <sz val="9"/>
        <color theme="1"/>
        <rFont val="Arial"/>
        <family val="2"/>
        <charset val="204"/>
      </rPr>
      <t xml:space="preserve"> - всего </t>
    </r>
    <r>
      <rPr>
        <sz val="9"/>
        <color rgb="FF0000FF"/>
        <rFont val="Arial"/>
        <family val="2"/>
        <charset val="204"/>
      </rPr>
      <t>&lt;3&gt;</t>
    </r>
  </si>
  <si>
    <t xml:space="preserve">              (вид цены (тарифа)         на  2016 год</t>
  </si>
  <si>
    <t>Общество с ограниченной ответственностью "Объединенные электрические сети"</t>
  </si>
  <si>
    <t>г. Ульяновск, ул. Герасимова, д.10Р</t>
  </si>
  <si>
    <t>oes73@yandex.ru</t>
  </si>
  <si>
    <t>(8422) 58-55-40</t>
  </si>
  <si>
    <t>ООО "ОЭС"</t>
  </si>
  <si>
    <t>1/0,8975</t>
  </si>
  <si>
    <t>Айнетдинов Ильдар Фарукович</t>
  </si>
  <si>
    <t>Общество с ограниченной ответственностью "Объединенные электрические сети" (ООО "ОЭС")</t>
  </si>
  <si>
    <t>(8422) 58-55-41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</si>
</sst>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1"/>
      <color theme="1"/>
      <name val="Calibri"/>
      <family val="2"/>
      <scheme val="minor"/>
    </font>
    <font>
      <sz val="10"/>
      <color theme="1"/>
      <name val="Arial"/>
      <family val="2"/>
      <charset val="204"/>
    </font>
    <font>
      <sz val="10"/>
      <color theme="1"/>
      <name val="Courier New"/>
      <family val="3"/>
      <charset val="204"/>
    </font>
    <font>
      <u/>
      <sz val="11"/>
      <color theme="10"/>
      <name val="Calibri"/>
      <family val="2"/>
      <scheme val="minor"/>
    </font>
    <font>
      <sz val="8"/>
      <color theme="1"/>
      <name val="Arial"/>
      <family val="2"/>
      <charset val="204"/>
    </font>
    <font>
      <sz val="8"/>
      <color theme="1"/>
      <name val="Calibri"/>
      <family val="2"/>
      <scheme val="minor"/>
    </font>
    <font>
      <sz val="14"/>
      <color rgb="FF727272"/>
      <name val="Tahoma"/>
      <family val="2"/>
      <charset val="204"/>
    </font>
    <font>
      <i/>
      <sz val="14"/>
      <color rgb="FF727272"/>
      <name val="Tahoma"/>
      <family val="2"/>
      <charset val="204"/>
    </font>
    <font>
      <sz val="10"/>
      <color theme="1"/>
      <name val="Calibri"/>
      <family val="2"/>
      <scheme val="minor"/>
    </font>
    <font>
      <sz val="12"/>
      <color rgb="FF727272"/>
      <name val="Tahoma"/>
      <family val="2"/>
      <charset val="204"/>
    </font>
    <font>
      <b/>
      <sz val="12"/>
      <color rgb="FF727272"/>
      <name val="Tahoma"/>
      <family val="2"/>
      <charset val="204"/>
    </font>
    <font>
      <b/>
      <i/>
      <sz val="12"/>
      <color rgb="FF727272"/>
      <name val="Tahoma"/>
      <family val="2"/>
      <charset val="204"/>
    </font>
    <font>
      <sz val="10"/>
      <name val="Arial Cyr"/>
      <charset val="204"/>
    </font>
    <font>
      <sz val="9"/>
      <name val="Tahoma"/>
      <family val="2"/>
      <charset val="204"/>
    </font>
    <font>
      <b/>
      <sz val="14"/>
      <name val="Franklin Gothic Medium"/>
      <family val="2"/>
      <charset val="204"/>
    </font>
    <font>
      <b/>
      <sz val="10"/>
      <name val="Tahoma"/>
      <family val="2"/>
      <charset val="204"/>
    </font>
    <font>
      <sz val="10"/>
      <name val="Tahoma"/>
      <family val="2"/>
      <charset val="204"/>
    </font>
    <font>
      <b/>
      <sz val="9"/>
      <name val="Tahoma"/>
      <family val="2"/>
      <charset val="204"/>
    </font>
    <font>
      <sz val="9"/>
      <color indexed="55"/>
      <name val="Tahoma"/>
      <family val="2"/>
      <charset val="204"/>
    </font>
    <font>
      <sz val="8"/>
      <name val="Times New Roman"/>
      <family val="1"/>
      <charset val="204"/>
    </font>
    <font>
      <sz val="7"/>
      <color theme="1"/>
      <name val="Arial"/>
      <family val="2"/>
      <charset val="204"/>
    </font>
    <font>
      <sz val="7"/>
      <color theme="1"/>
      <name val="Calibri"/>
      <family val="2"/>
      <scheme val="minor"/>
    </font>
    <font>
      <sz val="9"/>
      <color theme="1"/>
      <name val="Arial"/>
      <family val="2"/>
      <charset val="204"/>
    </font>
    <font>
      <u/>
      <sz val="9"/>
      <color theme="10"/>
      <name val="Calibri"/>
      <family val="2"/>
      <scheme val="minor"/>
    </font>
    <font>
      <sz val="9"/>
      <color theme="1"/>
      <name val="Calibri"/>
      <family val="2"/>
      <scheme val="minor"/>
    </font>
    <font>
      <sz val="9"/>
      <color rgb="FF0000FF"/>
      <name val="Arial"/>
      <family val="2"/>
      <charset val="204"/>
    </font>
    <font>
      <sz val="10.5"/>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diagonal/>
    </border>
    <border>
      <left style="medium">
        <color indexed="64"/>
      </left>
      <right style="thin">
        <color indexed="64"/>
      </right>
      <top style="medium">
        <color indexed="64"/>
      </top>
      <bottom/>
      <diagonal/>
    </border>
    <border>
      <left style="thin">
        <color indexed="55"/>
      </left>
      <right/>
      <top style="thin">
        <color indexed="55"/>
      </top>
      <bottom style="thin">
        <color indexed="55"/>
      </bottom>
      <diagonal/>
    </border>
    <border>
      <left style="thin">
        <color indexed="55"/>
      </left>
      <right style="thin">
        <color indexed="55"/>
      </right>
      <top/>
      <bottom style="double">
        <color indexed="55"/>
      </bottom>
      <diagonal/>
    </border>
    <border>
      <left style="thin">
        <color indexed="55"/>
      </left>
      <right style="thin">
        <color indexed="55"/>
      </right>
      <top style="thin">
        <color indexed="55"/>
      </top>
      <bottom style="double">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xf numFmtId="0" fontId="12" fillId="0" borderId="0"/>
    <xf numFmtId="0" fontId="14" fillId="0" borderId="0" applyBorder="0">
      <alignment horizontal="center" vertical="center" wrapText="1"/>
    </xf>
    <xf numFmtId="0" fontId="17" fillId="0" borderId="12" applyBorder="0">
      <alignment horizontal="center" vertical="center" wrapText="1"/>
    </xf>
  </cellStyleXfs>
  <cellXfs count="107">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0" xfId="0" applyFont="1" applyAlignment="1">
      <alignment horizontal="justify" vertical="center" wrapText="1"/>
    </xf>
    <xf numFmtId="0" fontId="1" fillId="0" borderId="5" xfId="0" applyFont="1" applyBorder="1" applyAlignment="1">
      <alignment horizontal="center" vertical="center" wrapText="1"/>
    </xf>
    <xf numFmtId="0" fontId="1" fillId="0" borderId="0" xfId="0" applyFont="1" applyAlignment="1">
      <alignment horizontal="left" vertical="center" wrapText="1" indent="2"/>
    </xf>
    <xf numFmtId="0" fontId="1" fillId="0" borderId="3" xfId="0" applyFont="1" applyBorder="1" applyAlignment="1">
      <alignment horizontal="left" vertical="center" wrapText="1" indent="2"/>
    </xf>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horizontal="left"/>
    </xf>
    <xf numFmtId="0" fontId="2" fillId="0" borderId="0" xfId="0" applyFont="1" applyAlignment="1">
      <alignment horizontal="left" vertical="center"/>
    </xf>
    <xf numFmtId="0" fontId="2" fillId="0" borderId="0" xfId="0" applyFont="1" applyAlignment="1">
      <alignment vertical="center"/>
    </xf>
    <xf numFmtId="0" fontId="5" fillId="0" borderId="0" xfId="0" applyFont="1"/>
    <xf numFmtId="0" fontId="5" fillId="0" borderId="0" xfId="0" applyFont="1" applyAlignment="1">
      <alignment vertical="center" wrapText="1"/>
    </xf>
    <xf numFmtId="0" fontId="0" fillId="0" borderId="0" xfId="0" applyAlignment="1">
      <alignment vertical="center"/>
    </xf>
    <xf numFmtId="2" fontId="1" fillId="0" borderId="0" xfId="0" applyNumberFormat="1" applyFont="1" applyAlignment="1">
      <alignment horizontal="center" vertical="center" wrapText="1"/>
    </xf>
    <xf numFmtId="0" fontId="4" fillId="0" borderId="0" xfId="0" applyFont="1" applyAlignment="1">
      <alignment horizontal="left" vertical="center" wrapText="1"/>
    </xf>
    <xf numFmtId="2" fontId="0" fillId="0" borderId="0" xfId="0" applyNumberFormat="1"/>
    <xf numFmtId="0" fontId="0" fillId="0" borderId="0" xfId="0" applyAlignment="1">
      <alignment horizontal="center"/>
    </xf>
    <xf numFmtId="0" fontId="0" fillId="0" borderId="0" xfId="0" applyAlignment="1">
      <alignment vertical="center" wrapText="1"/>
    </xf>
    <xf numFmtId="0" fontId="8" fillId="0" borderId="0" xfId="0" applyFont="1" applyAlignment="1">
      <alignment horizontal="left" vertical="center" wrapText="1"/>
    </xf>
    <xf numFmtId="0" fontId="0" fillId="0" borderId="0" xfId="0" applyAlignment="1"/>
    <xf numFmtId="4" fontId="1" fillId="0" borderId="0" xfId="0" applyNumberFormat="1" applyFont="1" applyAlignment="1">
      <alignment horizontal="center" vertical="center" wrapText="1"/>
    </xf>
    <xf numFmtId="0" fontId="13" fillId="0" borderId="0" xfId="2" applyFont="1" applyFill="1" applyAlignment="1" applyProtection="1">
      <alignment vertical="center" wrapText="1"/>
    </xf>
    <xf numFmtId="0" fontId="13" fillId="3" borderId="0" xfId="2" applyFont="1" applyFill="1" applyBorder="1" applyAlignment="1" applyProtection="1">
      <alignment vertical="center" wrapText="1"/>
    </xf>
    <xf numFmtId="0" fontId="13" fillId="3" borderId="0" xfId="2" applyFont="1" applyFill="1" applyBorder="1" applyAlignment="1" applyProtection="1">
      <alignment horizontal="right" vertical="center" wrapText="1"/>
    </xf>
    <xf numFmtId="0" fontId="13" fillId="3" borderId="0" xfId="2" applyFont="1" applyFill="1" applyBorder="1" applyAlignment="1" applyProtection="1">
      <alignment horizontal="center" vertical="center" wrapText="1"/>
    </xf>
    <xf numFmtId="0" fontId="17" fillId="3" borderId="0" xfId="2" applyFont="1" applyFill="1" applyBorder="1" applyAlignment="1" applyProtection="1">
      <alignment horizontal="center" vertical="center" wrapText="1"/>
    </xf>
    <xf numFmtId="0" fontId="0" fillId="0" borderId="13" xfId="4" applyFont="1" applyFill="1" applyBorder="1" applyAlignment="1" applyProtection="1">
      <alignment horizontal="center" vertical="center" wrapText="1"/>
    </xf>
    <xf numFmtId="0" fontId="0" fillId="0" borderId="11" xfId="4" applyFont="1" applyFill="1" applyBorder="1" applyAlignment="1" applyProtection="1">
      <alignment horizontal="center" vertical="center" wrapText="1"/>
    </xf>
    <xf numFmtId="0" fontId="0" fillId="0" borderId="15" xfId="4" applyFont="1" applyFill="1" applyBorder="1" applyAlignment="1" applyProtection="1">
      <alignment horizontal="center" vertical="center" wrapText="1"/>
    </xf>
    <xf numFmtId="49" fontId="18" fillId="3" borderId="0" xfId="4" applyNumberFormat="1" applyFont="1" applyFill="1" applyBorder="1" applyAlignment="1" applyProtection="1">
      <alignment horizontal="center" vertical="center" wrapText="1"/>
    </xf>
    <xf numFmtId="0" fontId="13" fillId="3" borderId="16" xfId="2" applyFont="1" applyFill="1" applyBorder="1" applyAlignment="1" applyProtection="1">
      <alignment horizontal="center" vertical="center" wrapText="1"/>
    </xf>
    <xf numFmtId="0" fontId="13" fillId="0" borderId="16" xfId="2" applyFont="1" applyFill="1" applyBorder="1" applyAlignment="1" applyProtection="1">
      <alignment vertical="center" wrapText="1"/>
    </xf>
    <xf numFmtId="0" fontId="13" fillId="4" borderId="16" xfId="2" applyFont="1" applyFill="1" applyBorder="1" applyAlignment="1" applyProtection="1">
      <alignment horizontal="left" vertical="center" wrapText="1" indent="1"/>
    </xf>
    <xf numFmtId="4" fontId="13" fillId="5" borderId="16" xfId="2" applyNumberFormat="1" applyFont="1" applyFill="1" applyBorder="1" applyAlignment="1" applyProtection="1">
      <alignment horizontal="center" vertical="center" wrapText="1"/>
      <protection locked="0"/>
    </xf>
    <xf numFmtId="49" fontId="0" fillId="5" borderId="16" xfId="2" applyNumberFormat="1" applyFont="1" applyFill="1" applyBorder="1" applyAlignment="1" applyProtection="1">
      <alignment horizontal="center" vertical="center" wrapText="1"/>
      <protection locked="0"/>
    </xf>
    <xf numFmtId="0" fontId="1" fillId="0" borderId="17" xfId="0" applyFont="1" applyBorder="1" applyAlignment="1">
      <alignment horizontal="center" vertical="center" wrapText="1"/>
    </xf>
    <xf numFmtId="2" fontId="1" fillId="0" borderId="17"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 fontId="1" fillId="0" borderId="17" xfId="0" applyNumberFormat="1" applyFont="1" applyBorder="1" applyAlignment="1">
      <alignment horizontal="center" vertical="center" wrapText="1"/>
    </xf>
    <xf numFmtId="10" fontId="1" fillId="0" borderId="17" xfId="0" applyNumberFormat="1" applyFont="1" applyBorder="1" applyAlignment="1">
      <alignment horizontal="center" vertical="center" wrapText="1"/>
    </xf>
    <xf numFmtId="2" fontId="19" fillId="0" borderId="17" xfId="0" applyNumberFormat="1" applyFont="1" applyFill="1" applyBorder="1" applyAlignment="1">
      <alignment horizontal="center" vertical="top" wrapText="1"/>
    </xf>
    <xf numFmtId="0" fontId="1" fillId="2"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 fillId="0" borderId="19" xfId="0" applyFont="1" applyBorder="1" applyAlignment="1">
      <alignment horizontal="center" vertical="center" wrapText="1"/>
    </xf>
    <xf numFmtId="0" fontId="21" fillId="0" borderId="0" xfId="0" applyFont="1"/>
    <xf numFmtId="0" fontId="20" fillId="0" borderId="19"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vertical="center" wrapText="1"/>
    </xf>
    <xf numFmtId="0" fontId="22" fillId="0" borderId="18"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Border="1" applyAlignment="1">
      <alignment horizontal="center" vertical="center" wrapText="1"/>
    </xf>
    <xf numFmtId="0" fontId="24" fillId="0" borderId="0" xfId="0" applyFont="1"/>
    <xf numFmtId="0" fontId="22" fillId="0" borderId="19" xfId="0" applyFont="1" applyBorder="1" applyAlignment="1">
      <alignment vertical="center" wrapText="1"/>
    </xf>
    <xf numFmtId="0" fontId="22" fillId="0" borderId="17" xfId="0" applyFont="1" applyBorder="1" applyAlignment="1">
      <alignment vertical="center" wrapText="1"/>
    </xf>
    <xf numFmtId="0" fontId="23" fillId="0" borderId="17" xfId="1" applyFont="1" applyBorder="1" applyAlignment="1">
      <alignment vertical="center" wrapText="1"/>
    </xf>
    <xf numFmtId="0" fontId="22" fillId="0" borderId="0" xfId="0" applyFont="1" applyAlignment="1">
      <alignment horizontal="left" vertical="center" wrapText="1"/>
    </xf>
    <xf numFmtId="0" fontId="24" fillId="0" borderId="0" xfId="0" applyFont="1" applyAlignment="1">
      <alignment vertical="center" wrapText="1"/>
    </xf>
    <xf numFmtId="4" fontId="1" fillId="0" borderId="17" xfId="0" applyNumberFormat="1" applyFont="1" applyBorder="1" applyAlignment="1">
      <alignment horizontal="center" vertical="center" wrapText="1"/>
    </xf>
    <xf numFmtId="2" fontId="0" fillId="0" borderId="0" xfId="0" applyNumberFormat="1" applyAlignment="1">
      <alignment vertical="center"/>
    </xf>
    <xf numFmtId="1" fontId="1" fillId="2" borderId="17" xfId="0" applyNumberFormat="1" applyFont="1" applyFill="1" applyBorder="1" applyAlignment="1">
      <alignment horizontal="center" vertical="center" wrapText="1"/>
    </xf>
    <xf numFmtId="3" fontId="1" fillId="0" borderId="17"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3" fillId="0" borderId="0" xfId="1" applyAlignment="1">
      <alignment horizontal="left" vertical="center"/>
    </xf>
    <xf numFmtId="0" fontId="1" fillId="0" borderId="0" xfId="0" applyFont="1" applyAlignment="1">
      <alignment horizontal="left" vertical="center" wrapText="1"/>
    </xf>
    <xf numFmtId="0" fontId="0" fillId="0" borderId="20" xfId="0" applyBorder="1" applyAlignment="1">
      <alignment horizontal="center" vertical="top"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center"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left"/>
    </xf>
    <xf numFmtId="0" fontId="7"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3" fillId="0" borderId="8" xfId="1" applyBorder="1" applyAlignment="1">
      <alignment horizontal="center" vertical="center" wrapText="1"/>
    </xf>
    <xf numFmtId="0" fontId="3" fillId="0" borderId="1" xfId="1" applyBorder="1" applyAlignment="1">
      <alignment horizontal="center" vertical="center" wrapText="1"/>
    </xf>
    <xf numFmtId="0" fontId="1" fillId="0" borderId="2" xfId="0" applyFont="1" applyBorder="1" applyAlignment="1">
      <alignment horizontal="center" vertical="center" wrapText="1"/>
    </xf>
    <xf numFmtId="0" fontId="15" fillId="0" borderId="9" xfId="3" applyFont="1" applyFill="1" applyBorder="1" applyAlignment="1" applyProtection="1">
      <alignment horizontal="center" vertical="center" wrapText="1"/>
    </xf>
    <xf numFmtId="0" fontId="16" fillId="0" borderId="10" xfId="3" applyFont="1" applyFill="1" applyBorder="1" applyAlignment="1" applyProtection="1">
      <alignment horizontal="center" vertical="center" wrapText="1"/>
    </xf>
    <xf numFmtId="0" fontId="13" fillId="3" borderId="11" xfId="2" applyFont="1" applyFill="1" applyBorder="1" applyAlignment="1" applyProtection="1">
      <alignment horizontal="center" vertical="center" wrapText="1"/>
    </xf>
    <xf numFmtId="0" fontId="13" fillId="3" borderId="14" xfId="2" applyFont="1" applyFill="1" applyBorder="1" applyAlignment="1" applyProtection="1">
      <alignment horizontal="center" vertical="center" wrapText="1"/>
    </xf>
    <xf numFmtId="0" fontId="0" fillId="0" borderId="11" xfId="4" applyFont="1" applyFill="1" applyBorder="1" applyAlignment="1" applyProtection="1">
      <alignment horizontal="center" vertical="center" wrapText="1"/>
    </xf>
    <xf numFmtId="0" fontId="0" fillId="0" borderId="14" xfId="4" applyFont="1" applyFill="1" applyBorder="1" applyAlignment="1" applyProtection="1">
      <alignment horizontal="center" vertical="center" wrapText="1"/>
    </xf>
    <xf numFmtId="0" fontId="1" fillId="2" borderId="0" xfId="0" applyFont="1" applyFill="1" applyAlignment="1">
      <alignment horizontal="left" vertical="center"/>
    </xf>
    <xf numFmtId="1" fontId="26" fillId="2" borderId="0" xfId="0" applyNumberFormat="1" applyFont="1" applyFill="1" applyAlignment="1">
      <alignment horizontal="center" vertical="center"/>
    </xf>
  </cellXfs>
  <cellStyles count="5">
    <cellStyle name="Гиперссылка" xfId="1" builtinId="8"/>
    <cellStyle name="Заголовок" xfId="3"/>
    <cellStyle name="ЗаголовокСтолбца" xfId="4"/>
    <cellStyle name="Обычный" xfId="0" builtinId="0"/>
    <cellStyle name="Обычный_Мониторинг инвестиций"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3;&#1072;&#1090;&#1072;&#1083;&#1100;&#1103;%20&#1044;&#1084;&#1080;&#1090;&#1088;&#1080;&#1077;&#1074;&#1085;&#1072;\Desktop\&#1052;&#1086;&#1080;%20&#1076;&#1086;&#1082;&#1091;&#1084;&#1077;&#1085;&#1090;&#1099;\&#1054;&#1054;&#1054;%20&#1048;&#1056;&#1069;&#1057;\2015\EE.OPEN.INFO.REQUEST%20&#1048;&#1056;&#1069;&#1057;%20&#1087;&#1088;&#1077;&#1076;&#1083;&#1086;&#1078;&#1077;&#1085;&#1080;&#1103;%20&#1087;&#1086;%20&#1094;&#1077;&#1085;&#1072;&#1084;,%20&#1090;&#1072;&#1088;&#1080;&#1092;&#1072;&#1084;%20&#1076;&#1086;%2020.04.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44;&#1084;&#1080;&#1090;&#1088;&#1080;&#1081;\Downloads\&#1096;&#1072;&#1073;&#1083;&#1086;&#1085;&#1099;\ENERGY.KTL.LT.CALC.NVV.NET.2.73%20&#1054;&#1069;&#105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044;&#1084;&#1080;&#1090;&#1088;&#1080;&#1081;\Downloads\ENERGY.KTL.LT.CALC.NVV.NET.2.73%20(1)%20&#1080;&#1079;&#1084;&#1077;&#1085;&#1077;&#1085;&#1099;%20&#1091;&#1089;&#1083;&#1086;&#1074;&#1085;&#1099;&#1077;%20&#1077;&#1076;&#1080;&#1085;&#1080;&#1094;&#1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044;&#1084;&#1080;&#1090;&#1088;&#1080;&#1081;\Downloads\&#1040;&#1085;&#1072;&#1083;&#1080;&#1079;%20&#1082;%203.1.%20&#1085;&#1072;%20%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044;&#1084;&#1080;&#1090;&#1088;&#1080;&#1081;\Downloads\EE.OPEN.INFO.REQUEST%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Тарифы"/>
      <sheetName val="Параметры"/>
      <sheetName val="Ссылки на публикации"/>
      <sheetName val="Комментарии"/>
      <sheetName val="Проверка"/>
      <sheetName val="AllSheetsInThisWorkbook"/>
      <sheetName val="TEHSHEET"/>
      <sheetName val="et_union"/>
      <sheetName val="modProv"/>
      <sheetName val="modReestr"/>
      <sheetName val="modfrmReestr"/>
      <sheetName val="modUpdTemplMain"/>
      <sheetName val="REESTR_ORG"/>
      <sheetName val="modClassifierValidate"/>
      <sheetName val="modHyp"/>
      <sheetName val="modList00"/>
      <sheetName val="modList01"/>
      <sheetName val="modList02"/>
      <sheetName val="modList03"/>
      <sheetName val="modfrmDateChoose"/>
      <sheetName val="modComm"/>
      <sheetName val="modThisWorkbook"/>
      <sheetName val="modfrmCheckUpdates"/>
      <sheetName val="modInfo"/>
    </sheetNames>
    <sheetDataSet>
      <sheetData sheetId="0"/>
      <sheetData sheetId="1"/>
      <sheetData sheetId="2"/>
      <sheetData sheetId="3">
        <row r="13">
          <cell r="F13" t="str">
            <v>2015</v>
          </cell>
        </row>
        <row r="17">
          <cell r="F17" t="str">
            <v>ООО "Инзенские районные электрические сети"</v>
          </cell>
        </row>
      </sheetData>
      <sheetData sheetId="4">
        <row r="12">
          <cell r="G12">
            <v>374.53987730061351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Расчёт расходов"/>
      <sheetName val="modBasicRanges"/>
      <sheetName val="Расшифровка расходов"/>
      <sheetName val="П1.16"/>
      <sheetName val="П1.17"/>
      <sheetName val="П1.17.1"/>
      <sheetName val="Р.2.1"/>
      <sheetName val="Р.2.2"/>
      <sheetName val="НВВ по уровням"/>
      <sheetName val="Комментарии"/>
      <sheetName val="Проверка"/>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Лист1"/>
    </sheetNames>
    <sheetDataSet>
      <sheetData sheetId="0"/>
      <sheetData sheetId="1"/>
      <sheetData sheetId="2"/>
      <sheetData sheetId="3"/>
      <sheetData sheetId="4"/>
      <sheetData sheetId="5"/>
      <sheetData sheetId="6">
        <row r="27">
          <cell r="AN27">
            <v>10775.202140000001</v>
          </cell>
          <cell r="AQ27">
            <v>21747.03</v>
          </cell>
          <cell r="AW27">
            <v>24505.769532144055</v>
          </cell>
        </row>
        <row r="31">
          <cell r="AN31">
            <v>4667.7442099999998</v>
          </cell>
          <cell r="AQ31">
            <v>10669.41</v>
          </cell>
          <cell r="AW31">
            <v>12022.887838199196</v>
          </cell>
        </row>
        <row r="32">
          <cell r="AN32">
            <v>9800.1154781762307</v>
          </cell>
          <cell r="AQ32">
            <v>13387.7383362603</v>
          </cell>
          <cell r="AW32">
            <v>15086.052220696094</v>
          </cell>
        </row>
        <row r="34">
          <cell r="AN34">
            <v>191.80179000000001</v>
          </cell>
        </row>
        <row r="56">
          <cell r="AQ56">
            <v>1330.38</v>
          </cell>
        </row>
        <row r="59">
          <cell r="AW59">
            <v>1499.1465809434119</v>
          </cell>
        </row>
        <row r="60">
          <cell r="AN60">
            <v>24229.848448176232</v>
          </cell>
          <cell r="AQ60">
            <v>38236.148336260296</v>
          </cell>
          <cell r="AW60">
            <v>44716.435988923273</v>
          </cell>
          <cell r="BC60">
            <v>48426.717342427306</v>
          </cell>
        </row>
        <row r="81">
          <cell r="AN81">
            <v>2166.9854325000001</v>
          </cell>
          <cell r="AQ81">
            <v>332.59500000000003</v>
          </cell>
          <cell r="AW81">
            <v>2049.786645235853</v>
          </cell>
        </row>
        <row r="83">
          <cell r="AN83">
            <v>437.90645958427189</v>
          </cell>
          <cell r="AQ83">
            <v>214.1211921</v>
          </cell>
        </row>
        <row r="87">
          <cell r="AN87">
            <v>8589.0591000000004</v>
          </cell>
          <cell r="AW87">
            <v>6700</v>
          </cell>
        </row>
        <row r="89">
          <cell r="AN89">
            <v>34064.088797248085</v>
          </cell>
          <cell r="AQ89">
            <v>23674.608646323133</v>
          </cell>
          <cell r="AW89">
            <v>40053.686111397088</v>
          </cell>
        </row>
        <row r="119">
          <cell r="AN119">
            <v>58293.937245424313</v>
          </cell>
          <cell r="AQ119">
            <v>61910.756982583429</v>
          </cell>
          <cell r="AW119">
            <v>84770.122100320354</v>
          </cell>
        </row>
      </sheetData>
      <sheetData sheetId="7"/>
      <sheetData sheetId="8"/>
      <sheetData sheetId="9">
        <row r="21">
          <cell r="AN21">
            <v>45</v>
          </cell>
          <cell r="AQ21">
            <v>50</v>
          </cell>
        </row>
        <row r="48">
          <cell r="AN48">
            <v>18148.361996622651</v>
          </cell>
          <cell r="AQ48">
            <v>22312.8972271005</v>
          </cell>
        </row>
      </sheetData>
      <sheetData sheetId="10"/>
      <sheetData sheetId="11"/>
      <sheetData sheetId="12">
        <row r="53">
          <cell r="AT53">
            <v>253.01500000000001</v>
          </cell>
          <cell r="BC53">
            <v>253.26500000000001</v>
          </cell>
        </row>
      </sheetData>
      <sheetData sheetId="13">
        <row r="73">
          <cell r="AS73">
            <v>532.70000000000005</v>
          </cell>
          <cell r="BB73">
            <v>573.5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Расчёт расходов"/>
      <sheetName val="modBasicRanges"/>
      <sheetName val="Расшифровка расходов"/>
      <sheetName val="П1.16"/>
      <sheetName val="П1.17"/>
      <sheetName val="П1.17.1"/>
      <sheetName val="Р.2.1"/>
      <sheetName val="Р.2.2"/>
      <sheetName val="НВВ по уровням"/>
      <sheetName val="Комментарии"/>
      <sheetName val="Проверка"/>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s>
    <sheetDataSet>
      <sheetData sheetId="0"/>
      <sheetData sheetId="1"/>
      <sheetData sheetId="2"/>
      <sheetData sheetId="3"/>
      <sheetData sheetId="4"/>
      <sheetData sheetId="5"/>
      <sheetData sheetId="6">
        <row r="27">
          <cell r="AN27">
            <v>21654.085349830511</v>
          </cell>
        </row>
        <row r="81">
          <cell r="AW81">
            <v>860.45227958480154</v>
          </cell>
        </row>
        <row r="83">
          <cell r="AW83">
            <v>2080.1975598993477</v>
          </cell>
        </row>
      </sheetData>
      <sheetData sheetId="7"/>
      <sheetData sheetId="8"/>
      <sheetData sheetId="9">
        <row r="48">
          <cell r="AN48">
            <v>12572.749639436821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на 2015"/>
      <sheetName val="1 п.г."/>
      <sheetName val="2 п.г."/>
      <sheetName val="на 15г. по зарег"/>
      <sheetName val="1.4. факт 2014"/>
      <sheetName val="01"/>
      <sheetName val="02"/>
      <sheetName val="03"/>
      <sheetName val="04"/>
      <sheetName val="05"/>
      <sheetName val="06"/>
      <sheetName val="07"/>
      <sheetName val="08"/>
      <sheetName val="09"/>
      <sheetName val="10"/>
      <sheetName val="11"/>
      <sheetName val="12"/>
      <sheetName val="1.4 план 2016"/>
      <sheetName val="корректировка"/>
    </sheetNames>
    <sheetDataSet>
      <sheetData sheetId="0">
        <row r="16">
          <cell r="F16">
            <v>1330.38</v>
          </cell>
        </row>
      </sheetData>
      <sheetData sheetId="1"/>
      <sheetData sheetId="2"/>
      <sheetData sheetId="3">
        <row r="20">
          <cell r="C20">
            <v>35374.673999999999</v>
          </cell>
        </row>
        <row r="25">
          <cell r="C25">
            <v>11391.873375013425</v>
          </cell>
        </row>
      </sheetData>
      <sheetData sheetId="4">
        <row r="26">
          <cell r="C26">
            <v>10992.211999999998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0">
          <cell r="C20">
            <v>33437.625</v>
          </cell>
        </row>
        <row r="26">
          <cell r="C26">
            <v>10992.211999999998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Тарифы"/>
      <sheetName val="Параметры"/>
      <sheetName val="Ссылки на публикации"/>
      <sheetName val="Комментарии"/>
      <sheetName val="Проверка"/>
      <sheetName val="AllSheetsInThisWorkbook"/>
      <sheetName val="TEHSHEET"/>
      <sheetName val="et_union"/>
      <sheetName val="modProv"/>
      <sheetName val="modReestr"/>
      <sheetName val="modfrmReestr"/>
      <sheetName val="modUpdTemplMain"/>
      <sheetName val="REESTR_ORG"/>
      <sheetName val="modClassifierValidate"/>
      <sheetName val="modHyp"/>
      <sheetName val="modList00"/>
      <sheetName val="modList01"/>
      <sheetName val="modList02"/>
      <sheetName val="modList03"/>
      <sheetName val="modfrmDateChoose"/>
      <sheetName val="modComm"/>
      <sheetName val="modThisWorkbook"/>
      <sheetName val="modfrmCheckUpdates"/>
      <sheetName val="modInfo"/>
    </sheetNames>
    <sheetDataSet>
      <sheetData sheetId="0"/>
      <sheetData sheetId="1"/>
      <sheetData sheetId="2"/>
      <sheetData sheetId="3"/>
      <sheetData sheetId="4">
        <row r="12">
          <cell r="F12">
            <v>1478851.2899207342</v>
          </cell>
          <cell r="G12">
            <v>279.60895423056684</v>
          </cell>
          <cell r="H12">
            <v>2814.7825940946827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s73@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zoomScaleNormal="100" zoomScaleSheetLayoutView="100" workbookViewId="0">
      <selection activeCell="L14" sqref="L14"/>
    </sheetView>
  </sheetViews>
  <sheetFormatPr defaultRowHeight="14.4" x14ac:dyDescent="0.3"/>
  <cols>
    <col min="9" max="9" width="14.109375" customWidth="1"/>
  </cols>
  <sheetData>
    <row r="1" spans="1:9" x14ac:dyDescent="0.3">
      <c r="A1" s="71" t="s">
        <v>0</v>
      </c>
      <c r="B1" s="71"/>
      <c r="C1" s="71"/>
      <c r="D1" s="71"/>
      <c r="E1" s="71"/>
      <c r="F1" s="71"/>
      <c r="G1" s="71"/>
      <c r="H1" s="71"/>
      <c r="I1" s="71"/>
    </row>
    <row r="2" spans="1:9" x14ac:dyDescent="0.3">
      <c r="A2" s="71" t="s">
        <v>1</v>
      </c>
      <c r="B2" s="71"/>
      <c r="C2" s="71"/>
      <c r="D2" s="71"/>
      <c r="E2" s="71"/>
      <c r="F2" s="71"/>
      <c r="G2" s="71"/>
      <c r="H2" s="71"/>
      <c r="I2" s="71"/>
    </row>
    <row r="3" spans="1:9" x14ac:dyDescent="0.3">
      <c r="A3" s="2"/>
    </row>
    <row r="4" spans="1:9" x14ac:dyDescent="0.3">
      <c r="A4" s="72" t="s">
        <v>2</v>
      </c>
      <c r="B4" s="72"/>
      <c r="C4" s="72"/>
      <c r="D4" s="72"/>
      <c r="E4" s="72"/>
      <c r="F4" s="72"/>
      <c r="G4" s="72"/>
      <c r="H4" s="72"/>
      <c r="I4" s="72"/>
    </row>
    <row r="5" spans="1:9" x14ac:dyDescent="0.3">
      <c r="A5" s="2"/>
    </row>
    <row r="6" spans="1:9" x14ac:dyDescent="0.3">
      <c r="A6" s="16" t="s">
        <v>3</v>
      </c>
      <c r="B6" s="16"/>
      <c r="C6" s="16"/>
      <c r="D6" s="16"/>
      <c r="E6" s="16"/>
      <c r="F6" s="16"/>
      <c r="G6" s="16"/>
      <c r="H6" s="16"/>
      <c r="I6" s="16"/>
    </row>
    <row r="7" spans="1:9" x14ac:dyDescent="0.3">
      <c r="A7" s="16" t="s">
        <v>4</v>
      </c>
      <c r="B7" s="16"/>
      <c r="C7" s="16"/>
      <c r="D7" s="16"/>
      <c r="E7" s="16"/>
      <c r="F7" s="16"/>
      <c r="G7" s="16"/>
      <c r="H7" s="16"/>
      <c r="I7" s="16"/>
    </row>
    <row r="8" spans="1:9" x14ac:dyDescent="0.3">
      <c r="A8" s="69" t="s">
        <v>187</v>
      </c>
      <c r="B8" s="69"/>
      <c r="C8" s="69"/>
      <c r="D8" s="69"/>
      <c r="E8" s="69"/>
      <c r="F8" s="69"/>
      <c r="G8" s="69"/>
      <c r="H8" s="69"/>
      <c r="I8" s="69"/>
    </row>
    <row r="9" spans="1:9" x14ac:dyDescent="0.3">
      <c r="A9" s="69" t="s">
        <v>5</v>
      </c>
      <c r="B9" s="69"/>
      <c r="C9" s="69"/>
      <c r="D9" s="69"/>
      <c r="E9" s="69"/>
      <c r="F9" s="69"/>
      <c r="G9" s="69"/>
      <c r="H9" s="69"/>
      <c r="I9" s="69"/>
    </row>
    <row r="10" spans="1:9" x14ac:dyDescent="0.3">
      <c r="A10" s="69" t="s">
        <v>6</v>
      </c>
      <c r="B10" s="69"/>
      <c r="C10" s="69"/>
      <c r="D10" s="69"/>
      <c r="E10" s="69"/>
      <c r="F10" s="69"/>
      <c r="G10" s="69"/>
      <c r="H10" s="69"/>
      <c r="I10" s="69"/>
    </row>
    <row r="11" spans="1:9" x14ac:dyDescent="0.3">
      <c r="A11" s="15"/>
      <c r="B11" s="14"/>
      <c r="C11" s="14"/>
      <c r="D11" s="14"/>
      <c r="E11" s="14"/>
      <c r="F11" s="14"/>
      <c r="G11" s="14"/>
      <c r="H11" s="14"/>
      <c r="I11" s="14"/>
    </row>
    <row r="12" spans="1:9" ht="37.5" customHeight="1" x14ac:dyDescent="0.3">
      <c r="A12" s="70" t="s">
        <v>195</v>
      </c>
      <c r="B12" s="70"/>
      <c r="C12" s="70"/>
      <c r="D12" s="70"/>
      <c r="E12" s="70"/>
      <c r="F12" s="70"/>
      <c r="G12" s="70"/>
      <c r="H12" s="70"/>
      <c r="I12" s="70"/>
    </row>
    <row r="13" spans="1:9" x14ac:dyDescent="0.3">
      <c r="A13" s="69" t="s">
        <v>7</v>
      </c>
      <c r="B13" s="69"/>
      <c r="C13" s="69"/>
      <c r="D13" s="69"/>
      <c r="E13" s="69"/>
      <c r="F13" s="69"/>
      <c r="G13" s="69"/>
      <c r="H13" s="69"/>
      <c r="I13" s="69"/>
    </row>
    <row r="14" spans="1:9" x14ac:dyDescent="0.3">
      <c r="A14" s="16" t="s">
        <v>8</v>
      </c>
      <c r="B14" s="16"/>
      <c r="C14" s="16"/>
      <c r="D14" s="16"/>
      <c r="E14" s="16"/>
      <c r="F14" s="16"/>
      <c r="G14" s="16"/>
      <c r="H14" s="16"/>
      <c r="I14" s="16"/>
    </row>
  </sheetData>
  <mergeCells count="8">
    <mergeCell ref="A10:I10"/>
    <mergeCell ref="A12:I12"/>
    <mergeCell ref="A13:I13"/>
    <mergeCell ref="A1:I1"/>
    <mergeCell ref="A2:I2"/>
    <mergeCell ref="A4:I4"/>
    <mergeCell ref="A8:I8"/>
    <mergeCell ref="A9:I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140" zoomScaleNormal="100" zoomScaleSheetLayoutView="140" workbookViewId="0">
      <selection activeCell="C17" sqref="C17:F17"/>
    </sheetView>
  </sheetViews>
  <sheetFormatPr defaultRowHeight="14.4" x14ac:dyDescent="0.3"/>
  <cols>
    <col min="1" max="1" width="7.44140625" customWidth="1"/>
    <col min="2" max="2" width="34.44140625" customWidth="1"/>
    <col min="4" max="4" width="12.109375" customWidth="1"/>
    <col min="5" max="5" width="13.33203125" customWidth="1"/>
    <col min="6" max="6" width="10.5546875" customWidth="1"/>
  </cols>
  <sheetData>
    <row r="1" spans="1:9" x14ac:dyDescent="0.3">
      <c r="A1" s="72" t="s">
        <v>9</v>
      </c>
      <c r="B1" s="72"/>
      <c r="C1" s="72"/>
      <c r="D1" s="72"/>
      <c r="E1" s="72"/>
      <c r="F1" s="72"/>
      <c r="G1" s="12"/>
      <c r="H1" s="12"/>
      <c r="I1" s="12"/>
    </row>
    <row r="2" spans="1:9" x14ac:dyDescent="0.3">
      <c r="A2" s="72" t="s">
        <v>10</v>
      </c>
      <c r="B2" s="72"/>
      <c r="C2" s="72"/>
      <c r="D2" s="72"/>
      <c r="E2" s="72"/>
      <c r="F2" s="72"/>
      <c r="G2" s="12"/>
      <c r="H2" s="12"/>
      <c r="I2" s="12"/>
    </row>
    <row r="3" spans="1:9" x14ac:dyDescent="0.3">
      <c r="A3" s="72" t="s">
        <v>11</v>
      </c>
      <c r="B3" s="72"/>
      <c r="C3" s="72"/>
      <c r="D3" s="72"/>
      <c r="E3" s="72"/>
      <c r="F3" s="72"/>
      <c r="G3" s="12"/>
      <c r="H3" s="12"/>
      <c r="I3" s="12"/>
    </row>
    <row r="4" spans="1:9" x14ac:dyDescent="0.3">
      <c r="A4" s="72" t="s">
        <v>12</v>
      </c>
      <c r="B4" s="72"/>
      <c r="C4" s="72"/>
      <c r="D4" s="72"/>
      <c r="E4" s="72"/>
      <c r="F4" s="72"/>
      <c r="G4" s="12"/>
      <c r="H4" s="12"/>
      <c r="I4" s="12"/>
    </row>
    <row r="5" spans="1:9" x14ac:dyDescent="0.3">
      <c r="A5" s="3"/>
    </row>
    <row r="6" spans="1:9" x14ac:dyDescent="0.3">
      <c r="A6" s="71" t="s">
        <v>13</v>
      </c>
      <c r="B6" s="71"/>
      <c r="C6" s="71"/>
      <c r="D6" s="71"/>
      <c r="E6" s="71"/>
      <c r="F6" s="71"/>
      <c r="G6" s="12"/>
      <c r="H6" s="12"/>
      <c r="I6" s="12"/>
    </row>
    <row r="7" spans="1:9" x14ac:dyDescent="0.3">
      <c r="A7" s="3"/>
    </row>
    <row r="8" spans="1:9" ht="27" customHeight="1" x14ac:dyDescent="0.3">
      <c r="A8" s="75" t="s">
        <v>14</v>
      </c>
      <c r="B8" s="75"/>
      <c r="C8" s="75" t="s">
        <v>188</v>
      </c>
      <c r="D8" s="75"/>
      <c r="E8" s="75"/>
      <c r="F8" s="75"/>
      <c r="G8" s="12"/>
      <c r="H8" s="12"/>
      <c r="I8" s="12"/>
    </row>
    <row r="9" spans="1:9" x14ac:dyDescent="0.3">
      <c r="A9" s="73" t="s">
        <v>15</v>
      </c>
      <c r="B9" s="73"/>
      <c r="C9" s="73" t="s">
        <v>192</v>
      </c>
      <c r="D9" s="73"/>
      <c r="E9" s="73"/>
      <c r="F9" s="73"/>
      <c r="G9" s="12"/>
      <c r="H9" s="12"/>
      <c r="I9" s="12"/>
    </row>
    <row r="10" spans="1:9" x14ac:dyDescent="0.3">
      <c r="A10" s="73" t="s">
        <v>16</v>
      </c>
      <c r="B10" s="73"/>
      <c r="C10" s="73" t="s">
        <v>189</v>
      </c>
      <c r="D10" s="73"/>
      <c r="E10" s="73"/>
      <c r="F10" s="73"/>
      <c r="G10" s="12"/>
      <c r="H10" s="12"/>
      <c r="I10" s="12"/>
    </row>
    <row r="11" spans="1:9" x14ac:dyDescent="0.3">
      <c r="A11" s="73" t="s">
        <v>17</v>
      </c>
      <c r="B11" s="73"/>
      <c r="C11" s="73" t="s">
        <v>189</v>
      </c>
      <c r="D11" s="73"/>
      <c r="E11" s="73"/>
      <c r="F11" s="73"/>
      <c r="G11" s="12"/>
      <c r="H11" s="12"/>
      <c r="I11" s="12"/>
    </row>
    <row r="12" spans="1:9" x14ac:dyDescent="0.3">
      <c r="A12" s="73" t="s">
        <v>18</v>
      </c>
      <c r="B12" s="73"/>
      <c r="C12" s="73">
        <v>7327067503</v>
      </c>
      <c r="D12" s="73"/>
      <c r="E12" s="73"/>
      <c r="F12" s="73"/>
      <c r="G12" s="12"/>
      <c r="H12" s="12"/>
      <c r="I12" s="12"/>
    </row>
    <row r="13" spans="1:9" x14ac:dyDescent="0.3">
      <c r="A13" s="73" t="s">
        <v>19</v>
      </c>
      <c r="B13" s="73"/>
      <c r="C13" s="73">
        <v>732701001</v>
      </c>
      <c r="D13" s="73"/>
      <c r="E13" s="73"/>
      <c r="F13" s="73"/>
      <c r="G13" s="12"/>
      <c r="H13" s="12"/>
      <c r="I13" s="12"/>
    </row>
    <row r="14" spans="1:9" x14ac:dyDescent="0.3">
      <c r="A14" s="73" t="s">
        <v>20</v>
      </c>
      <c r="B14" s="73"/>
      <c r="C14" s="73" t="s">
        <v>194</v>
      </c>
      <c r="D14" s="73"/>
      <c r="E14" s="73"/>
      <c r="F14" s="73"/>
      <c r="G14" s="12"/>
      <c r="H14" s="12"/>
      <c r="I14" s="12"/>
    </row>
    <row r="15" spans="1:9" x14ac:dyDescent="0.3">
      <c r="A15" s="73" t="s">
        <v>21</v>
      </c>
      <c r="B15" s="73"/>
      <c r="C15" s="74" t="s">
        <v>190</v>
      </c>
      <c r="D15" s="73"/>
      <c r="E15" s="73"/>
      <c r="F15" s="73"/>
      <c r="G15" s="12"/>
      <c r="H15" s="12"/>
      <c r="I15" s="12"/>
    </row>
    <row r="16" spans="1:9" x14ac:dyDescent="0.3">
      <c r="A16" s="73" t="s">
        <v>22</v>
      </c>
      <c r="B16" s="73"/>
      <c r="C16" s="73" t="s">
        <v>191</v>
      </c>
      <c r="D16" s="73"/>
      <c r="E16" s="73"/>
      <c r="F16" s="73"/>
      <c r="G16" s="12"/>
      <c r="H16" s="12"/>
      <c r="I16" s="12"/>
    </row>
    <row r="17" spans="1:9" x14ac:dyDescent="0.3">
      <c r="A17" s="73" t="s">
        <v>23</v>
      </c>
      <c r="B17" s="73"/>
      <c r="C17" s="105" t="s">
        <v>196</v>
      </c>
      <c r="D17" s="105"/>
      <c r="E17" s="105"/>
      <c r="F17" s="105"/>
      <c r="G17" s="12"/>
      <c r="H17" s="12"/>
      <c r="I17" s="12"/>
    </row>
    <row r="18" spans="1:9" x14ac:dyDescent="0.3">
      <c r="A18" s="13"/>
      <c r="B18" s="13"/>
      <c r="C18" s="13"/>
      <c r="D18" s="13"/>
      <c r="E18" s="13"/>
      <c r="F18" s="13"/>
      <c r="G18" s="13"/>
      <c r="H18" s="13"/>
      <c r="I18" s="13"/>
    </row>
    <row r="19" spans="1:9" x14ac:dyDescent="0.3">
      <c r="A19" s="13"/>
      <c r="B19" s="13"/>
      <c r="C19" s="13"/>
      <c r="D19" s="13"/>
      <c r="E19" s="13"/>
      <c r="F19" s="13"/>
      <c r="G19" s="13"/>
      <c r="H19" s="13"/>
      <c r="I19" s="13"/>
    </row>
    <row r="20" spans="1:9" x14ac:dyDescent="0.3">
      <c r="A20" s="13"/>
      <c r="B20" s="13"/>
      <c r="C20" s="13"/>
      <c r="D20" s="13"/>
      <c r="E20" s="13"/>
      <c r="F20" s="13"/>
      <c r="G20" s="13"/>
      <c r="H20" s="13"/>
      <c r="I20" s="13"/>
    </row>
    <row r="21" spans="1:9" x14ac:dyDescent="0.3">
      <c r="A21" s="13"/>
      <c r="B21" s="13"/>
      <c r="C21" s="13"/>
      <c r="D21" s="13"/>
      <c r="E21" s="13"/>
      <c r="F21" s="13"/>
      <c r="G21" s="13"/>
      <c r="H21" s="13"/>
      <c r="I21" s="13"/>
    </row>
    <row r="22" spans="1:9" x14ac:dyDescent="0.3">
      <c r="A22" s="13"/>
      <c r="B22" s="13"/>
      <c r="C22" s="13"/>
      <c r="D22" s="13"/>
      <c r="E22" s="13"/>
      <c r="F22" s="13"/>
      <c r="G22" s="13"/>
      <c r="H22" s="13"/>
      <c r="I22" s="13"/>
    </row>
    <row r="23" spans="1:9" x14ac:dyDescent="0.3">
      <c r="A23" s="13"/>
      <c r="B23" s="13"/>
      <c r="C23" s="13"/>
      <c r="D23" s="13"/>
      <c r="E23" s="13"/>
      <c r="F23" s="13"/>
      <c r="G23" s="13"/>
      <c r="H23" s="13"/>
      <c r="I23" s="13"/>
    </row>
    <row r="24" spans="1:9" x14ac:dyDescent="0.3">
      <c r="A24" s="13"/>
      <c r="B24" s="13"/>
      <c r="C24" s="13"/>
      <c r="D24" s="13"/>
      <c r="E24" s="13"/>
      <c r="F24" s="13"/>
      <c r="G24" s="13"/>
      <c r="H24" s="13"/>
      <c r="I24" s="13"/>
    </row>
    <row r="25" spans="1:9" x14ac:dyDescent="0.3">
      <c r="A25" s="13"/>
      <c r="B25" s="13"/>
      <c r="C25" s="13"/>
      <c r="D25" s="13"/>
      <c r="E25" s="13"/>
      <c r="F25" s="13"/>
      <c r="G25" s="13"/>
      <c r="H25" s="13"/>
      <c r="I25" s="13"/>
    </row>
    <row r="26" spans="1:9" x14ac:dyDescent="0.3">
      <c r="A26" s="13"/>
      <c r="B26" s="13"/>
      <c r="C26" s="13"/>
      <c r="D26" s="13"/>
      <c r="E26" s="13"/>
      <c r="F26" s="13"/>
      <c r="G26" s="13"/>
      <c r="H26" s="13"/>
      <c r="I26" s="13"/>
    </row>
    <row r="27" spans="1:9" x14ac:dyDescent="0.3">
      <c r="A27" s="13"/>
      <c r="B27" s="13"/>
      <c r="C27" s="13"/>
      <c r="D27" s="13"/>
      <c r="E27" s="13"/>
      <c r="F27" s="13"/>
      <c r="G27" s="13"/>
      <c r="H27" s="13"/>
      <c r="I27" s="13"/>
    </row>
    <row r="28" spans="1:9" x14ac:dyDescent="0.3">
      <c r="A28" s="1"/>
    </row>
    <row r="29" spans="1:9" x14ac:dyDescent="0.3">
      <c r="A29" s="1"/>
    </row>
    <row r="30" spans="1:9" x14ac:dyDescent="0.3">
      <c r="A30" s="1"/>
    </row>
    <row r="31" spans="1:9" x14ac:dyDescent="0.3">
      <c r="A31" s="1"/>
    </row>
  </sheetData>
  <mergeCells count="25">
    <mergeCell ref="C12:F12"/>
    <mergeCell ref="C9:F9"/>
    <mergeCell ref="C10:F10"/>
    <mergeCell ref="C13:F13"/>
    <mergeCell ref="A1:F1"/>
    <mergeCell ref="A2:F2"/>
    <mergeCell ref="A3:F3"/>
    <mergeCell ref="A4:F4"/>
    <mergeCell ref="A6:F6"/>
    <mergeCell ref="C14:F14"/>
    <mergeCell ref="C15:F15"/>
    <mergeCell ref="C16:F16"/>
    <mergeCell ref="C17:F17"/>
    <mergeCell ref="A8:B8"/>
    <mergeCell ref="C8:F8"/>
    <mergeCell ref="A9:B9"/>
    <mergeCell ref="A10:B10"/>
    <mergeCell ref="A11:B11"/>
    <mergeCell ref="A12:B12"/>
    <mergeCell ref="A13:B13"/>
    <mergeCell ref="A14:B14"/>
    <mergeCell ref="A17:B17"/>
    <mergeCell ref="A15:B15"/>
    <mergeCell ref="A16:B16"/>
    <mergeCell ref="C11:F11"/>
  </mergeCells>
  <hyperlinks>
    <hyperlink ref="C15"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view="pageBreakPreview" zoomScale="130" zoomScaleNormal="100" zoomScaleSheetLayoutView="130" workbookViewId="0">
      <selection activeCell="F48" sqref="E48:F48"/>
    </sheetView>
  </sheetViews>
  <sheetFormatPr defaultRowHeight="14.4" x14ac:dyDescent="0.3"/>
  <cols>
    <col min="1" max="1" width="6.44140625" customWidth="1"/>
    <col min="2" max="2" width="38.6640625" style="59" customWidth="1"/>
    <col min="3" max="3" width="10.44140625" style="51" customWidth="1"/>
    <col min="4" max="4" width="14.88671875" customWidth="1"/>
    <col min="5" max="5" width="15" customWidth="1"/>
    <col min="6" max="6" width="13" customWidth="1"/>
    <col min="7" max="7" width="53" customWidth="1"/>
  </cols>
  <sheetData>
    <row r="1" spans="1:9" x14ac:dyDescent="0.3">
      <c r="A1" s="72" t="s">
        <v>24</v>
      </c>
      <c r="B1" s="72"/>
      <c r="C1" s="72"/>
      <c r="D1" s="72"/>
      <c r="E1" s="72"/>
      <c r="F1" s="72"/>
      <c r="G1" s="12"/>
      <c r="H1" s="12"/>
      <c r="I1" s="12"/>
    </row>
    <row r="2" spans="1:9" x14ac:dyDescent="0.3">
      <c r="A2" s="72" t="s">
        <v>10</v>
      </c>
      <c r="B2" s="72"/>
      <c r="C2" s="72"/>
      <c r="D2" s="72"/>
      <c r="E2" s="72"/>
      <c r="F2" s="72"/>
      <c r="G2" s="12"/>
      <c r="H2" s="12"/>
      <c r="I2" s="12"/>
    </row>
    <row r="3" spans="1:9" x14ac:dyDescent="0.3">
      <c r="A3" s="72" t="s">
        <v>11</v>
      </c>
      <c r="B3" s="72"/>
      <c r="C3" s="72"/>
      <c r="D3" s="72"/>
      <c r="E3" s="72"/>
      <c r="F3" s="72"/>
      <c r="G3" s="12"/>
      <c r="H3" s="12"/>
      <c r="I3" s="12"/>
    </row>
    <row r="4" spans="1:9" x14ac:dyDescent="0.3">
      <c r="A4" s="72" t="s">
        <v>12</v>
      </c>
      <c r="B4" s="72"/>
      <c r="C4" s="72"/>
      <c r="D4" s="72"/>
      <c r="E4" s="72"/>
      <c r="F4" s="72"/>
      <c r="G4" s="12"/>
      <c r="H4" s="12"/>
      <c r="I4" s="12"/>
    </row>
    <row r="5" spans="1:9" x14ac:dyDescent="0.3">
      <c r="A5" s="1"/>
    </row>
    <row r="6" spans="1:9" x14ac:dyDescent="0.3">
      <c r="A6" s="71" t="s">
        <v>25</v>
      </c>
      <c r="B6" s="71"/>
      <c r="C6" s="71"/>
      <c r="D6" s="71"/>
      <c r="E6" s="71"/>
      <c r="F6" s="71"/>
      <c r="G6" s="12"/>
      <c r="H6" s="12"/>
      <c r="I6" s="12"/>
    </row>
    <row r="7" spans="1:9" x14ac:dyDescent="0.3">
      <c r="A7" s="71" t="s">
        <v>26</v>
      </c>
      <c r="B7" s="71"/>
      <c r="C7" s="71"/>
      <c r="D7" s="71"/>
      <c r="E7" s="71"/>
      <c r="F7" s="71"/>
      <c r="G7" s="12"/>
      <c r="H7" s="12"/>
      <c r="I7" s="12"/>
    </row>
    <row r="8" spans="1:9" x14ac:dyDescent="0.3">
      <c r="A8" s="71" t="s">
        <v>27</v>
      </c>
      <c r="B8" s="71"/>
      <c r="C8" s="71"/>
      <c r="D8" s="71"/>
      <c r="E8" s="71"/>
      <c r="F8" s="71"/>
      <c r="G8" s="12"/>
      <c r="H8" s="12"/>
      <c r="I8" s="12"/>
    </row>
    <row r="9" spans="1:9" x14ac:dyDescent="0.3">
      <c r="A9" s="71" t="s">
        <v>28</v>
      </c>
      <c r="B9" s="71"/>
      <c r="C9" s="71"/>
      <c r="D9" s="71"/>
      <c r="E9" s="71"/>
      <c r="F9" s="71"/>
      <c r="G9" s="12"/>
      <c r="H9" s="12"/>
      <c r="I9" s="12"/>
    </row>
    <row r="11" spans="1:9" ht="15" thickBot="1" x14ac:dyDescent="0.35">
      <c r="A11" s="1"/>
      <c r="D11" s="23">
        <v>2014</v>
      </c>
      <c r="E11" s="23">
        <v>2015</v>
      </c>
      <c r="F11" s="23">
        <v>2016</v>
      </c>
    </row>
    <row r="12" spans="1:9" ht="48.6" thickBot="1" x14ac:dyDescent="0.35">
      <c r="A12" s="56" t="s">
        <v>29</v>
      </c>
      <c r="B12" s="56" t="s">
        <v>30</v>
      </c>
      <c r="C12" s="56" t="s">
        <v>31</v>
      </c>
      <c r="D12" s="57" t="s">
        <v>32</v>
      </c>
      <c r="E12" s="58" t="s">
        <v>33</v>
      </c>
      <c r="F12" s="57" t="s">
        <v>34</v>
      </c>
    </row>
    <row r="13" spans="1:9" ht="22.8" x14ac:dyDescent="0.3">
      <c r="A13" s="50" t="s">
        <v>35</v>
      </c>
      <c r="B13" s="60" t="s">
        <v>36</v>
      </c>
      <c r="C13" s="52"/>
      <c r="D13" s="50"/>
      <c r="E13" s="50"/>
      <c r="F13" s="50"/>
    </row>
    <row r="14" spans="1:9" x14ac:dyDescent="0.3">
      <c r="A14" s="42" t="s">
        <v>37</v>
      </c>
      <c r="B14" s="61" t="s">
        <v>38</v>
      </c>
      <c r="C14" s="53" t="s">
        <v>39</v>
      </c>
      <c r="D14" s="106">
        <v>66242.343399999998</v>
      </c>
      <c r="E14" s="45">
        <f>E29+12302.72</f>
        <v>74213.476982583423</v>
      </c>
      <c r="F14" s="45">
        <f>F29+(4559.68*2050.45/1000)</f>
        <v>94119.517956320356</v>
      </c>
      <c r="G14" s="76"/>
    </row>
    <row r="15" spans="1:9" x14ac:dyDescent="0.3">
      <c r="A15" s="42" t="s">
        <v>40</v>
      </c>
      <c r="B15" s="61" t="s">
        <v>41</v>
      </c>
      <c r="C15" s="53" t="s">
        <v>39</v>
      </c>
      <c r="D15" s="67">
        <f>D14-(D29+8483.30813)</f>
        <v>-534.90197542431997</v>
      </c>
      <c r="E15" s="68">
        <f>'[2]Расчёт расходов'!$AQ$56+'[2]Расчёт расходов'!$AQ$81</f>
        <v>1662.9750000000001</v>
      </c>
      <c r="F15" s="45">
        <f>'[2]Расчёт расходов'!$AW$59+'[2]Расчёт расходов'!$AW$81+'[2]Расчёт расходов'!$AW$87</f>
        <v>10248.933226179266</v>
      </c>
      <c r="G15" s="76"/>
    </row>
    <row r="16" spans="1:9" ht="22.8" x14ac:dyDescent="0.3">
      <c r="A16" s="42" t="s">
        <v>42</v>
      </c>
      <c r="B16" s="61" t="s">
        <v>43</v>
      </c>
      <c r="C16" s="53" t="s">
        <v>39</v>
      </c>
      <c r="D16" s="67">
        <f>D15+'[2]Расчёт расходов'!$AN$83+'[2]Расчёт расходов'!$AN$81</f>
        <v>2069.9899166599521</v>
      </c>
      <c r="E16" s="45">
        <f>E15+'[2]Расчёт расходов'!$AQ$83+'[2]Расчёт расходов'!$AQ$81</f>
        <v>2209.6911921000001</v>
      </c>
      <c r="F16" s="45">
        <f>F15+'[3]Расчёт расходов'!$AW$81+'[3]Расчёт расходов'!$AW$83</f>
        <v>13189.583065663417</v>
      </c>
      <c r="G16" s="76"/>
    </row>
    <row r="17" spans="1:9" x14ac:dyDescent="0.3">
      <c r="A17" s="42" t="s">
        <v>44</v>
      </c>
      <c r="B17" s="61" t="s">
        <v>45</v>
      </c>
      <c r="C17" s="53" t="s">
        <v>39</v>
      </c>
      <c r="D17" s="67">
        <f>D15-'[2]Расчёт расходов'!$AN$81</f>
        <v>-2701.8874079243201</v>
      </c>
      <c r="E17" s="45">
        <f>E15</f>
        <v>1662.9750000000001</v>
      </c>
      <c r="F17" s="45">
        <f>F15</f>
        <v>10248.933226179266</v>
      </c>
      <c r="G17" s="76"/>
    </row>
    <row r="18" spans="1:9" x14ac:dyDescent="0.3">
      <c r="A18" s="42" t="s">
        <v>46</v>
      </c>
      <c r="B18" s="61" t="s">
        <v>47</v>
      </c>
      <c r="C18" s="53"/>
      <c r="D18" s="42"/>
      <c r="E18" s="42"/>
      <c r="F18" s="42"/>
    </row>
    <row r="19" spans="1:9" ht="45.6" x14ac:dyDescent="0.3">
      <c r="A19" s="42" t="s">
        <v>48</v>
      </c>
      <c r="B19" s="61" t="s">
        <v>49</v>
      </c>
      <c r="C19" s="53" t="s">
        <v>50</v>
      </c>
      <c r="D19" s="43">
        <f>D15/D14*100</f>
        <v>-0.80749253116597919</v>
      </c>
      <c r="E19" s="43">
        <f>E15/E14*100</f>
        <v>2.2407992019970586</v>
      </c>
      <c r="F19" s="43">
        <f>F15/F14*100</f>
        <v>10.889275092691893</v>
      </c>
    </row>
    <row r="20" spans="1:9" ht="22.8" x14ac:dyDescent="0.3">
      <c r="A20" s="42" t="s">
        <v>51</v>
      </c>
      <c r="B20" s="61" t="s">
        <v>52</v>
      </c>
      <c r="C20" s="53"/>
      <c r="D20" s="42"/>
      <c r="E20" s="42"/>
      <c r="F20" s="42"/>
    </row>
    <row r="21" spans="1:9" ht="24" x14ac:dyDescent="0.3">
      <c r="A21" s="42" t="s">
        <v>53</v>
      </c>
      <c r="B21" s="62" t="s">
        <v>54</v>
      </c>
      <c r="C21" s="53" t="s">
        <v>55</v>
      </c>
      <c r="D21" s="42"/>
      <c r="E21" s="42"/>
      <c r="F21" s="42"/>
    </row>
    <row r="22" spans="1:9" ht="24" x14ac:dyDescent="0.3">
      <c r="A22" s="42" t="s">
        <v>56</v>
      </c>
      <c r="B22" s="62" t="s">
        <v>57</v>
      </c>
      <c r="C22" s="53" t="s">
        <v>58</v>
      </c>
      <c r="D22" s="42"/>
      <c r="E22" s="42"/>
      <c r="F22" s="42"/>
    </row>
    <row r="23" spans="1:9" x14ac:dyDescent="0.3">
      <c r="A23" s="42" t="s">
        <v>59</v>
      </c>
      <c r="B23" s="62" t="s">
        <v>60</v>
      </c>
      <c r="C23" s="53" t="s">
        <v>55</v>
      </c>
      <c r="D23" s="44">
        <f>D24/7000</f>
        <v>4.5316187142857149</v>
      </c>
      <c r="E23" s="44">
        <f t="shared" ref="E23:F23" si="0">E24/7000</f>
        <v>5.0535248571428566</v>
      </c>
      <c r="F23" s="44">
        <f t="shared" si="0"/>
        <v>4.7768035714285713</v>
      </c>
    </row>
    <row r="24" spans="1:9" ht="24" x14ac:dyDescent="0.3">
      <c r="A24" s="42" t="s">
        <v>61</v>
      </c>
      <c r="B24" s="62" t="s">
        <v>62</v>
      </c>
      <c r="C24" s="53" t="s">
        <v>63</v>
      </c>
      <c r="D24" s="45">
        <v>31721.331000000002</v>
      </c>
      <c r="E24" s="45">
        <f>'[4]на 15г. по зарег'!$C$20</f>
        <v>35374.673999999999</v>
      </c>
      <c r="F24" s="45">
        <f>[4]корректировка!$C$20</f>
        <v>33437.625</v>
      </c>
    </row>
    <row r="25" spans="1:9" ht="36" x14ac:dyDescent="0.3">
      <c r="A25" s="42" t="s">
        <v>64</v>
      </c>
      <c r="B25" s="62" t="s">
        <v>65</v>
      </c>
      <c r="C25" s="53" t="s">
        <v>63</v>
      </c>
      <c r="D25" s="45">
        <f>'[4]1.4. факт 2014'!$C$26</f>
        <v>10992.211999999998</v>
      </c>
      <c r="E25" s="45">
        <f>'[4]на 15г. по зарег'!$C$25</f>
        <v>11391.873375013425</v>
      </c>
      <c r="F25" s="45">
        <f>[4]корректировка!$C$26</f>
        <v>10992.211999999998</v>
      </c>
    </row>
    <row r="26" spans="1:9" ht="36" x14ac:dyDescent="0.3">
      <c r="A26" s="42" t="s">
        <v>66</v>
      </c>
      <c r="B26" s="62" t="s">
        <v>67</v>
      </c>
      <c r="C26" s="53" t="s">
        <v>50</v>
      </c>
      <c r="D26" s="46">
        <v>0.14274580563690167</v>
      </c>
      <c r="E26" s="46">
        <v>0.12</v>
      </c>
      <c r="F26" s="46">
        <v>0.12000001882239791</v>
      </c>
    </row>
    <row r="27" spans="1:9" ht="24" x14ac:dyDescent="0.3">
      <c r="A27" s="42" t="s">
        <v>68</v>
      </c>
      <c r="B27" s="62" t="s">
        <v>69</v>
      </c>
      <c r="C27" s="53"/>
      <c r="D27" s="47"/>
      <c r="E27" s="47"/>
      <c r="F27" s="48"/>
      <c r="G27" s="85"/>
      <c r="H27" s="85"/>
      <c r="I27" s="85"/>
    </row>
    <row r="28" spans="1:9" ht="36" x14ac:dyDescent="0.3">
      <c r="A28" s="42" t="s">
        <v>70</v>
      </c>
      <c r="B28" s="62" t="s">
        <v>71</v>
      </c>
      <c r="C28" s="53" t="s">
        <v>58</v>
      </c>
      <c r="D28" s="42"/>
      <c r="E28" s="42"/>
      <c r="F28" s="42"/>
    </row>
    <row r="29" spans="1:9" ht="34.200000000000003" x14ac:dyDescent="0.3">
      <c r="A29" s="42" t="s">
        <v>72</v>
      </c>
      <c r="B29" s="61" t="s">
        <v>73</v>
      </c>
      <c r="C29" s="53"/>
      <c r="D29" s="45">
        <f>'[2]Расчёт расходов'!$AN$119</f>
        <v>58293.937245424313</v>
      </c>
      <c r="E29" s="45">
        <f>'[2]Расчёт расходов'!$AQ$119</f>
        <v>61910.756982583429</v>
      </c>
      <c r="F29" s="45">
        <f>'[2]Расчёт расходов'!$AW$119</f>
        <v>84770.122100320354</v>
      </c>
      <c r="G29" s="66"/>
      <c r="H29" s="66"/>
      <c r="I29" s="66"/>
    </row>
    <row r="30" spans="1:9" ht="34.200000000000003" x14ac:dyDescent="0.3">
      <c r="A30" s="42" t="s">
        <v>74</v>
      </c>
      <c r="B30" s="61" t="s">
        <v>185</v>
      </c>
      <c r="C30" s="53" t="s">
        <v>39</v>
      </c>
      <c r="D30" s="45">
        <f>'[2]Расчёт расходов'!$AN$60</f>
        <v>24229.848448176232</v>
      </c>
      <c r="E30" s="45">
        <f>'[2]Расчёт расходов'!$AQ$60</f>
        <v>38236.148336260296</v>
      </c>
      <c r="F30" s="45">
        <f>'[2]Расчёт расходов'!$AW$60</f>
        <v>44716.435988923273</v>
      </c>
      <c r="G30" s="19"/>
    </row>
    <row r="31" spans="1:9" x14ac:dyDescent="0.3">
      <c r="A31" s="42"/>
      <c r="B31" s="61" t="s">
        <v>75</v>
      </c>
      <c r="C31" s="53"/>
      <c r="D31" s="42"/>
      <c r="E31" s="42"/>
      <c r="F31" s="42"/>
    </row>
    <row r="32" spans="1:9" x14ac:dyDescent="0.3">
      <c r="A32" s="42"/>
      <c r="B32" s="61" t="s">
        <v>76</v>
      </c>
      <c r="C32" s="53"/>
      <c r="D32" s="45">
        <f>'[2]Расчёт расходов'!$AN$32</f>
        <v>9800.1154781762307</v>
      </c>
      <c r="E32" s="45">
        <f>'[2]Расчёт расходов'!$AQ$32</f>
        <v>13387.7383362603</v>
      </c>
      <c r="F32" s="45">
        <f>'[2]Расчёт расходов'!$AW$32</f>
        <v>15086.052220696094</v>
      </c>
      <c r="G32" s="19"/>
      <c r="I32" s="22"/>
    </row>
    <row r="33" spans="1:9" x14ac:dyDescent="0.3">
      <c r="A33" s="42"/>
      <c r="B33" s="61" t="s">
        <v>77</v>
      </c>
      <c r="C33" s="53"/>
      <c r="D33" s="45">
        <f>'[2]Расчёт расходов'!$AN$31+'[2]Расчёт расходов'!$AN$34</f>
        <v>4859.5460000000003</v>
      </c>
      <c r="E33" s="45">
        <f>'[2]Расчёт расходов'!$AQ$31</f>
        <v>10669.41</v>
      </c>
      <c r="F33" s="45">
        <f>'[2]Расчёт расходов'!$AW$31</f>
        <v>12022.887838199196</v>
      </c>
      <c r="G33" s="19"/>
    </row>
    <row r="34" spans="1:9" x14ac:dyDescent="0.3">
      <c r="A34" s="42"/>
      <c r="B34" s="61" t="s">
        <v>78</v>
      </c>
      <c r="C34" s="53"/>
      <c r="D34" s="45">
        <f>'[2]Расчёт расходов'!$AN$27-'[2]Расчёт расходов'!$AN$31</f>
        <v>6107.4579300000014</v>
      </c>
      <c r="E34" s="45">
        <f>'[2]Расчёт расходов'!$AQ$27-'[2]Расчёт расходов'!$AQ$31</f>
        <v>11077.619999999999</v>
      </c>
      <c r="F34" s="45">
        <f>'[2]Расчёт расходов'!$AW$27-'[2]Расчёт расходов'!$AW$31</f>
        <v>12482.881693944859</v>
      </c>
      <c r="G34" s="19"/>
    </row>
    <row r="35" spans="1:9" ht="46.5" customHeight="1" x14ac:dyDescent="0.3">
      <c r="A35" s="42" t="s">
        <v>79</v>
      </c>
      <c r="B35" s="61" t="s">
        <v>186</v>
      </c>
      <c r="C35" s="53" t="s">
        <v>39</v>
      </c>
      <c r="D35" s="45">
        <f>'[2]Расчёт расходов'!$AN$89</f>
        <v>34064.088797248085</v>
      </c>
      <c r="E35" s="45">
        <f>'[2]Расчёт расходов'!$AQ$89</f>
        <v>23674.608646323133</v>
      </c>
      <c r="F35" s="45">
        <f>'[2]Расчёт расходов'!$AW$89</f>
        <v>40053.686111397088</v>
      </c>
      <c r="G35" s="19"/>
    </row>
    <row r="36" spans="1:9" ht="22.8" x14ac:dyDescent="0.3">
      <c r="A36" s="42" t="s">
        <v>80</v>
      </c>
      <c r="B36" s="61" t="s">
        <v>81</v>
      </c>
      <c r="C36" s="53" t="s">
        <v>39</v>
      </c>
      <c r="D36" s="43">
        <f>0</f>
        <v>0</v>
      </c>
      <c r="E36" s="43">
        <v>0</v>
      </c>
      <c r="F36" s="43">
        <v>0</v>
      </c>
    </row>
    <row r="37" spans="1:9" ht="22.8" x14ac:dyDescent="0.3">
      <c r="A37" s="42" t="s">
        <v>82</v>
      </c>
      <c r="B37" s="61" t="s">
        <v>83</v>
      </c>
      <c r="C37" s="53" t="s">
        <v>39</v>
      </c>
      <c r="D37" s="67">
        <f>'[2]Расчёт расходов'!$AN$87</f>
        <v>8589.0591000000004</v>
      </c>
      <c r="E37" s="43">
        <f>0</f>
        <v>0</v>
      </c>
      <c r="F37" s="45">
        <f>'[2]Расчёт расходов'!$AW$87</f>
        <v>6700</v>
      </c>
    </row>
    <row r="38" spans="1:9" ht="22.8" x14ac:dyDescent="0.3">
      <c r="A38" s="82" t="s">
        <v>84</v>
      </c>
      <c r="B38" s="61" t="s">
        <v>85</v>
      </c>
      <c r="C38" s="53"/>
      <c r="D38" s="49"/>
      <c r="E38" s="49"/>
      <c r="F38" s="49"/>
      <c r="G38" s="85"/>
      <c r="H38" s="85"/>
      <c r="I38" s="85"/>
    </row>
    <row r="39" spans="1:9" x14ac:dyDescent="0.3">
      <c r="A39" s="82"/>
      <c r="B39" s="61" t="s">
        <v>86</v>
      </c>
      <c r="C39" s="53"/>
      <c r="D39" s="42"/>
      <c r="E39" s="42"/>
      <c r="F39" s="42"/>
    </row>
    <row r="40" spans="1:9" x14ac:dyDescent="0.3">
      <c r="A40" s="82"/>
      <c r="B40" s="62" t="s">
        <v>87</v>
      </c>
      <c r="C40" s="53" t="s">
        <v>88</v>
      </c>
      <c r="D40" s="65">
        <f>[2]Р.2.1!$AT$53+[2]Р.2.2!$AS$73</f>
        <v>785.71500000000003</v>
      </c>
      <c r="E40" s="43">
        <f>D40</f>
        <v>785.71500000000003</v>
      </c>
      <c r="F40" s="65">
        <f>[2]Р.2.2!$BB$73+[2]Р.2.1!$BC$53</f>
        <v>826.76499999999999</v>
      </c>
    </row>
    <row r="41" spans="1:9" ht="19.2" x14ac:dyDescent="0.3">
      <c r="A41" s="82"/>
      <c r="B41" s="62" t="s">
        <v>89</v>
      </c>
      <c r="C41" s="53" t="s">
        <v>90</v>
      </c>
      <c r="D41" s="43">
        <f>D30/D40</f>
        <v>30.837960899532568</v>
      </c>
      <c r="E41" s="43">
        <f>E30/E40</f>
        <v>48.664144551472603</v>
      </c>
      <c r="F41" s="43">
        <f>F30/F40</f>
        <v>54.086029269409416</v>
      </c>
    </row>
    <row r="42" spans="1:9" ht="34.200000000000003" x14ac:dyDescent="0.3">
      <c r="A42" s="42" t="s">
        <v>91</v>
      </c>
      <c r="B42" s="61" t="s">
        <v>92</v>
      </c>
      <c r="C42" s="53"/>
      <c r="D42" s="42"/>
      <c r="E42" s="42"/>
      <c r="F42" s="42"/>
    </row>
    <row r="43" spans="1:9" x14ac:dyDescent="0.3">
      <c r="A43" s="42" t="s">
        <v>93</v>
      </c>
      <c r="B43" s="61" t="s">
        <v>94</v>
      </c>
      <c r="C43" s="53" t="s">
        <v>95</v>
      </c>
      <c r="D43" s="65">
        <f>[2]П1.16!$AN$21</f>
        <v>45</v>
      </c>
      <c r="E43" s="65">
        <f>[2]П1.16!$AQ$21</f>
        <v>50</v>
      </c>
      <c r="F43" s="65">
        <f>E43</f>
        <v>50</v>
      </c>
    </row>
    <row r="44" spans="1:9" ht="22.8" x14ac:dyDescent="0.3">
      <c r="A44" s="42" t="s">
        <v>96</v>
      </c>
      <c r="B44" s="61" t="s">
        <v>97</v>
      </c>
      <c r="C44" s="53" t="s">
        <v>98</v>
      </c>
      <c r="D44" s="65">
        <f>[2]П1.16!$AN$48</f>
        <v>18148.361996622651</v>
      </c>
      <c r="E44" s="65">
        <f>[2]П1.16!$AQ$48</f>
        <v>22312.8972271005</v>
      </c>
      <c r="F44" s="43">
        <f>F32/12/F43*1000</f>
        <v>25143.420367826824</v>
      </c>
    </row>
    <row r="45" spans="1:9" ht="36.75" customHeight="1" x14ac:dyDescent="0.3">
      <c r="A45" s="82" t="s">
        <v>99</v>
      </c>
      <c r="B45" s="61" t="s">
        <v>100</v>
      </c>
      <c r="C45" s="53"/>
      <c r="D45" s="42"/>
      <c r="E45" s="42"/>
      <c r="F45" s="42"/>
    </row>
    <row r="46" spans="1:9" x14ac:dyDescent="0.3">
      <c r="A46" s="82"/>
      <c r="B46" s="61" t="s">
        <v>86</v>
      </c>
      <c r="C46" s="53"/>
      <c r="D46" s="42"/>
      <c r="E46" s="42"/>
      <c r="F46" s="42"/>
    </row>
    <row r="47" spans="1:9" ht="22.8" x14ac:dyDescent="0.3">
      <c r="A47" s="82"/>
      <c r="B47" s="61" t="s">
        <v>101</v>
      </c>
      <c r="C47" s="53" t="s">
        <v>39</v>
      </c>
      <c r="D47" s="42">
        <v>10</v>
      </c>
      <c r="E47" s="42">
        <v>10</v>
      </c>
      <c r="F47" s="42">
        <v>10</v>
      </c>
    </row>
    <row r="48" spans="1:9" ht="34.200000000000003" x14ac:dyDescent="0.3">
      <c r="A48" s="82"/>
      <c r="B48" s="61" t="s">
        <v>102</v>
      </c>
      <c r="C48" s="53" t="s">
        <v>39</v>
      </c>
      <c r="D48" s="48">
        <f>9915-8323</f>
        <v>1592</v>
      </c>
      <c r="E48" s="48"/>
      <c r="F48" s="48"/>
      <c r="G48" s="26"/>
      <c r="H48" s="26"/>
      <c r="I48" s="26"/>
    </row>
    <row r="49" spans="1:6" x14ac:dyDescent="0.3">
      <c r="A49" s="83" t="s">
        <v>103</v>
      </c>
      <c r="B49" s="83"/>
      <c r="C49" s="83"/>
      <c r="D49" s="83"/>
      <c r="E49" s="83"/>
      <c r="F49" s="83"/>
    </row>
    <row r="50" spans="1:6" s="17" customFormat="1" ht="10.199999999999999" x14ac:dyDescent="0.2">
      <c r="A50" s="84" t="s">
        <v>104</v>
      </c>
      <c r="B50" s="84"/>
      <c r="C50" s="84"/>
      <c r="D50" s="84"/>
      <c r="E50" s="84"/>
      <c r="F50" s="84"/>
    </row>
    <row r="51" spans="1:6" s="18" customFormat="1" ht="10.199999999999999" x14ac:dyDescent="0.3">
      <c r="A51" s="81" t="s">
        <v>105</v>
      </c>
      <c r="B51" s="81"/>
      <c r="C51" s="81"/>
      <c r="D51" s="81"/>
      <c r="E51" s="81"/>
      <c r="F51" s="81"/>
    </row>
    <row r="52" spans="1:6" s="18" customFormat="1" ht="10.199999999999999" x14ac:dyDescent="0.3">
      <c r="A52" s="81" t="s">
        <v>106</v>
      </c>
      <c r="B52" s="81"/>
      <c r="C52" s="81"/>
      <c r="D52" s="81"/>
      <c r="E52" s="81"/>
      <c r="F52" s="81"/>
    </row>
    <row r="53" spans="1:6" s="18" customFormat="1" ht="10.199999999999999" x14ac:dyDescent="0.3">
      <c r="A53" s="81" t="s">
        <v>107</v>
      </c>
      <c r="B53" s="81"/>
      <c r="C53" s="81"/>
      <c r="D53" s="81"/>
      <c r="E53" s="81"/>
      <c r="F53" s="81"/>
    </row>
    <row r="54" spans="1:6" s="18" customFormat="1" ht="11.4" x14ac:dyDescent="0.3">
      <c r="A54" s="21"/>
      <c r="B54" s="63"/>
      <c r="C54" s="54"/>
      <c r="D54" s="21"/>
      <c r="E54" s="21"/>
      <c r="F54" s="21"/>
    </row>
    <row r="55" spans="1:6" s="24" customFormat="1" ht="15" x14ac:dyDescent="0.3">
      <c r="A55" s="80" t="s">
        <v>166</v>
      </c>
      <c r="B55" s="80"/>
      <c r="C55" s="80"/>
      <c r="D55" s="80"/>
      <c r="E55" s="80"/>
      <c r="F55" s="80"/>
    </row>
    <row r="56" spans="1:6" s="24" customFormat="1" ht="24" customHeight="1" x14ac:dyDescent="0.3">
      <c r="A56" s="87" t="s">
        <v>167</v>
      </c>
      <c r="B56" s="87"/>
      <c r="C56" s="87"/>
      <c r="D56" s="87"/>
      <c r="E56" s="87"/>
      <c r="F56" s="87"/>
    </row>
    <row r="57" spans="1:6" s="25" customFormat="1" ht="88.5" customHeight="1" x14ac:dyDescent="0.3">
      <c r="A57" s="80" t="s">
        <v>165</v>
      </c>
      <c r="B57" s="80"/>
      <c r="C57" s="80"/>
      <c r="D57" s="80"/>
      <c r="E57" s="80"/>
      <c r="F57" s="80"/>
    </row>
    <row r="58" spans="1:6" s="24" customFormat="1" ht="17.399999999999999" x14ac:dyDescent="0.3">
      <c r="A58" s="8"/>
      <c r="B58" s="86" t="s">
        <v>168</v>
      </c>
      <c r="C58" s="86"/>
      <c r="D58" s="86"/>
      <c r="E58" s="86"/>
      <c r="F58" s="86"/>
    </row>
    <row r="59" spans="1:6" s="24" customFormat="1" ht="18" customHeight="1" x14ac:dyDescent="0.3">
      <c r="A59" s="77" t="s">
        <v>163</v>
      </c>
      <c r="B59" s="77"/>
      <c r="C59" s="77"/>
      <c r="D59" s="77"/>
      <c r="E59" s="77"/>
      <c r="F59" s="77"/>
    </row>
    <row r="60" spans="1:6" s="24" customFormat="1" ht="18" customHeight="1" x14ac:dyDescent="0.3">
      <c r="A60" s="78" t="s">
        <v>164</v>
      </c>
      <c r="B60" s="78"/>
      <c r="C60" s="78"/>
      <c r="D60" s="78"/>
      <c r="E60" s="78"/>
      <c r="F60" s="78"/>
    </row>
    <row r="61" spans="1:6" s="24" customFormat="1" x14ac:dyDescent="0.3">
      <c r="B61" s="64"/>
      <c r="C61" s="55"/>
    </row>
    <row r="62" spans="1:6" s="24" customFormat="1" x14ac:dyDescent="0.3">
      <c r="A62" s="79"/>
      <c r="B62" s="79"/>
      <c r="C62" s="79"/>
      <c r="D62" s="79"/>
      <c r="E62" s="79"/>
      <c r="F62" s="79"/>
    </row>
    <row r="63" spans="1:6" s="24" customFormat="1" x14ac:dyDescent="0.3">
      <c r="B63" s="64"/>
      <c r="C63" s="55"/>
    </row>
    <row r="64" spans="1:6" s="24" customFormat="1" x14ac:dyDescent="0.3">
      <c r="B64" s="64"/>
      <c r="C64" s="55"/>
    </row>
  </sheetData>
  <mergeCells count="25">
    <mergeCell ref="G27:I27"/>
    <mergeCell ref="G38:I38"/>
    <mergeCell ref="B58:F58"/>
    <mergeCell ref="A56:F56"/>
    <mergeCell ref="A57:F57"/>
    <mergeCell ref="A59:F59"/>
    <mergeCell ref="A60:F60"/>
    <mergeCell ref="A62:F62"/>
    <mergeCell ref="A55:F55"/>
    <mergeCell ref="A7:F7"/>
    <mergeCell ref="A51:F51"/>
    <mergeCell ref="A52:F52"/>
    <mergeCell ref="A53:F53"/>
    <mergeCell ref="A8:F8"/>
    <mergeCell ref="A9:F9"/>
    <mergeCell ref="A38:A41"/>
    <mergeCell ref="A45:A48"/>
    <mergeCell ref="A49:F49"/>
    <mergeCell ref="A50:F50"/>
    <mergeCell ref="G14:G17"/>
    <mergeCell ref="A1:F1"/>
    <mergeCell ref="A2:F2"/>
    <mergeCell ref="A3:F3"/>
    <mergeCell ref="A4:F4"/>
    <mergeCell ref="A6:F6"/>
  </mergeCells>
  <hyperlinks>
    <hyperlink ref="E12" location="Par713" tooltip="Ссылка на текущий документ" display="Par713"/>
    <hyperlink ref="B21" location="Par714" tooltip="Ссылка на текущий документ" display="Par714"/>
    <hyperlink ref="B22" location="Par714" tooltip="Ссылка на текущий документ" display="Par714"/>
    <hyperlink ref="B23" location="Par715" tooltip="Ссылка на текущий документ" display="Par715"/>
    <hyperlink ref="B24" location="Par715" tooltip="Ссылка на текущий документ" display="Par715"/>
    <hyperlink ref="B25" location="Par715" tooltip="Ссылка на текущий документ" display="Par715"/>
    <hyperlink ref="B26" location="Par715" tooltip="Ссылка на текущий документ" display="Par715"/>
    <hyperlink ref="B27" location="Par715" tooltip="Ссылка на текущий документ" display="Par715"/>
    <hyperlink ref="B28" location="Par716" tooltip="Ссылка на текущий документ" display="Par716"/>
    <hyperlink ref="B40" location="Par715" tooltip="Ссылка на текущий документ" display="Par715"/>
    <hyperlink ref="B41" location="Par715" tooltip="Ссылка на текущий документ" display="Par715"/>
  </hyperlinks>
  <pageMargins left="0.7" right="0.7" top="0.75" bottom="0.75" header="0.3" footer="0.3"/>
  <pageSetup paperSize="9" scale="88" orientation="portrait" r:id="rId1"/>
  <rowBreaks count="1" manualBreakCount="1">
    <brk id="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130" zoomScaleNormal="100" zoomScaleSheetLayoutView="130" workbookViewId="0">
      <selection activeCell="J17" sqref="J17:O19"/>
    </sheetView>
  </sheetViews>
  <sheetFormatPr defaultRowHeight="14.4" x14ac:dyDescent="0.3"/>
  <cols>
    <col min="2" max="2" width="37.33203125" customWidth="1"/>
    <col min="3" max="3" width="10.44140625" customWidth="1"/>
    <col min="4" max="9" width="11.5546875" bestFit="1" customWidth="1"/>
  </cols>
  <sheetData>
    <row r="1" spans="1:9" x14ac:dyDescent="0.3">
      <c r="A1" s="72" t="s">
        <v>114</v>
      </c>
      <c r="B1" s="72"/>
      <c r="C1" s="72"/>
      <c r="D1" s="72"/>
      <c r="E1" s="72"/>
      <c r="F1" s="72"/>
      <c r="G1" s="72"/>
      <c r="H1" s="72"/>
      <c r="I1" s="72"/>
    </row>
    <row r="2" spans="1:9" x14ac:dyDescent="0.3">
      <c r="A2" s="72" t="s">
        <v>10</v>
      </c>
      <c r="B2" s="72"/>
      <c r="C2" s="72"/>
      <c r="D2" s="72"/>
      <c r="E2" s="72"/>
      <c r="F2" s="72"/>
      <c r="G2" s="72"/>
      <c r="H2" s="72"/>
      <c r="I2" s="72"/>
    </row>
    <row r="3" spans="1:9" x14ac:dyDescent="0.3">
      <c r="A3" s="72" t="s">
        <v>11</v>
      </c>
      <c r="B3" s="72"/>
      <c r="C3" s="72"/>
      <c r="D3" s="72"/>
      <c r="E3" s="72"/>
      <c r="F3" s="72"/>
      <c r="G3" s="72"/>
      <c r="H3" s="72"/>
      <c r="I3" s="72"/>
    </row>
    <row r="4" spans="1:9" x14ac:dyDescent="0.3">
      <c r="A4" s="72" t="s">
        <v>12</v>
      </c>
      <c r="B4" s="72"/>
      <c r="C4" s="72"/>
      <c r="D4" s="72"/>
      <c r="E4" s="72"/>
      <c r="F4" s="72"/>
      <c r="G4" s="72"/>
      <c r="H4" s="72"/>
      <c r="I4" s="72"/>
    </row>
    <row r="5" spans="1:9" x14ac:dyDescent="0.3">
      <c r="A5" s="1"/>
    </row>
    <row r="6" spans="1:9" x14ac:dyDescent="0.3">
      <c r="A6" s="71" t="s">
        <v>115</v>
      </c>
      <c r="B6" s="71"/>
      <c r="C6" s="71"/>
      <c r="D6" s="71"/>
      <c r="E6" s="71"/>
      <c r="F6" s="71"/>
      <c r="G6" s="71"/>
      <c r="H6" s="71"/>
      <c r="I6" s="71"/>
    </row>
    <row r="7" spans="1:9" x14ac:dyDescent="0.3">
      <c r="A7" s="71" t="s">
        <v>116</v>
      </c>
      <c r="B7" s="71"/>
      <c r="C7" s="71"/>
      <c r="D7" s="71"/>
      <c r="E7" s="71"/>
      <c r="F7" s="71"/>
      <c r="G7" s="71"/>
      <c r="H7" s="71"/>
      <c r="I7" s="71"/>
    </row>
    <row r="8" spans="1:9" ht="15" thickBot="1" x14ac:dyDescent="0.35">
      <c r="A8" s="3"/>
    </row>
    <row r="9" spans="1:9" ht="68.25" customHeight="1" thickBot="1" x14ac:dyDescent="0.35">
      <c r="A9" s="90" t="s">
        <v>29</v>
      </c>
      <c r="B9" s="92" t="s">
        <v>30</v>
      </c>
      <c r="C9" s="92" t="s">
        <v>117</v>
      </c>
      <c r="D9" s="94" t="s">
        <v>32</v>
      </c>
      <c r="E9" s="95"/>
      <c r="F9" s="96" t="s">
        <v>108</v>
      </c>
      <c r="G9" s="97"/>
      <c r="H9" s="94" t="s">
        <v>34</v>
      </c>
      <c r="I9" s="98"/>
    </row>
    <row r="10" spans="1:9" ht="27" thickBot="1" x14ac:dyDescent="0.35">
      <c r="A10" s="91"/>
      <c r="B10" s="93"/>
      <c r="C10" s="93"/>
      <c r="D10" s="9" t="s">
        <v>118</v>
      </c>
      <c r="E10" s="9" t="s">
        <v>119</v>
      </c>
      <c r="F10" s="9" t="s">
        <v>118</v>
      </c>
      <c r="G10" s="9" t="s">
        <v>119</v>
      </c>
      <c r="H10" s="9" t="s">
        <v>118</v>
      </c>
      <c r="I10" s="7" t="s">
        <v>119</v>
      </c>
    </row>
    <row r="11" spans="1:9" ht="31.5" customHeight="1" x14ac:dyDescent="0.3">
      <c r="A11" s="4" t="s">
        <v>35</v>
      </c>
      <c r="B11" s="5" t="s">
        <v>120</v>
      </c>
      <c r="C11" s="4"/>
      <c r="D11" s="5"/>
      <c r="E11" s="5"/>
      <c r="F11" s="5"/>
      <c r="G11" s="5"/>
      <c r="H11" s="5"/>
      <c r="I11" s="5"/>
    </row>
    <row r="12" spans="1:9" ht="39.6" hidden="1" x14ac:dyDescent="0.3">
      <c r="A12" s="4" t="s">
        <v>37</v>
      </c>
      <c r="B12" s="5" t="s">
        <v>121</v>
      </c>
      <c r="C12" s="4"/>
      <c r="D12" s="5"/>
      <c r="E12" s="5"/>
      <c r="F12" s="5"/>
      <c r="G12" s="5"/>
      <c r="H12" s="5"/>
      <c r="I12" s="5"/>
    </row>
    <row r="13" spans="1:9" ht="171.6" hidden="1" x14ac:dyDescent="0.3">
      <c r="A13" s="4"/>
      <c r="B13" s="5" t="s">
        <v>122</v>
      </c>
      <c r="C13" s="4" t="s">
        <v>123</v>
      </c>
      <c r="D13" s="5"/>
      <c r="E13" s="5"/>
      <c r="F13" s="5"/>
      <c r="G13" s="5"/>
      <c r="H13" s="5"/>
      <c r="I13" s="5"/>
    </row>
    <row r="14" spans="1:9" ht="184.8" hidden="1" x14ac:dyDescent="0.3">
      <c r="A14" s="4"/>
      <c r="B14" s="5" t="s">
        <v>124</v>
      </c>
      <c r="C14" s="4" t="s">
        <v>125</v>
      </c>
      <c r="D14" s="5"/>
      <c r="E14" s="5"/>
      <c r="F14" s="5"/>
      <c r="G14" s="5"/>
      <c r="H14" s="5"/>
      <c r="I14" s="5"/>
    </row>
    <row r="15" spans="1:9" ht="26.4" x14ac:dyDescent="0.3">
      <c r="A15" s="89" t="s">
        <v>40</v>
      </c>
      <c r="B15" s="5" t="s">
        <v>126</v>
      </c>
      <c r="C15" s="4"/>
      <c r="D15" s="5"/>
      <c r="E15" s="5"/>
      <c r="F15" s="5"/>
      <c r="G15" s="5"/>
      <c r="H15" s="5"/>
      <c r="I15" s="5"/>
    </row>
    <row r="16" spans="1:9" x14ac:dyDescent="0.3">
      <c r="A16" s="89"/>
      <c r="B16" s="5" t="s">
        <v>127</v>
      </c>
      <c r="C16" s="4"/>
      <c r="D16" s="5"/>
      <c r="E16" s="5"/>
      <c r="F16" s="5"/>
      <c r="G16" s="5"/>
      <c r="H16" s="5"/>
      <c r="I16" s="5"/>
    </row>
    <row r="17" spans="1:15" ht="26.4" x14ac:dyDescent="0.3">
      <c r="A17" s="89"/>
      <c r="B17" s="5" t="s">
        <v>128</v>
      </c>
      <c r="C17" s="4" t="s">
        <v>123</v>
      </c>
      <c r="D17" s="20">
        <f>28809.57/Прил.2!D23/6*1000</f>
        <v>1059576.1256045655</v>
      </c>
      <c r="E17" s="20">
        <f>29530.55/Прил.2!D23/6*1000</f>
        <v>1086092.7725048272</v>
      </c>
      <c r="F17" s="20">
        <f>30955.37/Прил.2!E23/6*1000</f>
        <v>1020916.7816877502</v>
      </c>
      <c r="G17" s="20">
        <f>30955.37/Прил.2!E23/6*1000</f>
        <v>1020916.7816877502</v>
      </c>
      <c r="H17" s="20">
        <f>[5]Тарифы!$F$12</f>
        <v>1478851.2899207342</v>
      </c>
      <c r="I17" s="20">
        <f>H17*1.06</f>
        <v>1567582.3673159783</v>
      </c>
      <c r="J17" s="88"/>
      <c r="K17" s="88"/>
      <c r="L17" s="88"/>
      <c r="M17" s="88"/>
      <c r="N17" s="88"/>
      <c r="O17" s="88"/>
    </row>
    <row r="18" spans="1:15" ht="26.4" x14ac:dyDescent="0.3">
      <c r="A18" s="89"/>
      <c r="B18" s="5" t="s">
        <v>129</v>
      </c>
      <c r="C18" s="4" t="s">
        <v>125</v>
      </c>
      <c r="D18" s="20">
        <f>3570.71/(Прил.2!D24/2)*1000</f>
        <v>225.129897607386</v>
      </c>
      <c r="E18" s="20">
        <f>3444.26/(Прил.2!D24/2)*1000</f>
        <v>217.15734437498855</v>
      </c>
      <c r="F18" s="20">
        <f>5789.83/(Прил.2!E24/2)*1000</f>
        <v>327.34322866127332</v>
      </c>
      <c r="G18" s="20">
        <f>6512.87/(Прил.2!E24/2)*1000</f>
        <v>368.2221919557478</v>
      </c>
      <c r="H18" s="27">
        <f>[5]Тарифы!$G$12</f>
        <v>279.60895423056684</v>
      </c>
      <c r="I18" s="20">
        <f t="shared" ref="I18:I19" si="0">H18*1.06</f>
        <v>296.38549148440086</v>
      </c>
      <c r="J18" s="88"/>
      <c r="K18" s="88"/>
      <c r="L18" s="88"/>
      <c r="M18" s="88"/>
      <c r="N18" s="88"/>
      <c r="O18" s="88"/>
    </row>
    <row r="19" spans="1:15" x14ac:dyDescent="0.3">
      <c r="A19" s="89"/>
      <c r="B19" s="5" t="s">
        <v>130</v>
      </c>
      <c r="C19" s="4" t="s">
        <v>125</v>
      </c>
      <c r="D19" s="20">
        <f>(28809.57+3570.71)/(Прил.2!D24/2)*1000</f>
        <v>2041.5461129294981</v>
      </c>
      <c r="E19" s="20">
        <f>(29530.55+3444.26)/(Прил.2!D24/2)*1000</f>
        <v>2079.0306686689783</v>
      </c>
      <c r="F19" s="20">
        <f>(30955.37+5789.83)/(Прил.2!E24/2)*1000</f>
        <v>2077.4862829831309</v>
      </c>
      <c r="G19" s="20">
        <f>(30955.37+6512.87)/(Прил.2!E24/2)*1000</f>
        <v>2118.3652462776054</v>
      </c>
      <c r="H19" s="27">
        <f>[5]Тарифы!$H$12</f>
        <v>2814.7825940946827</v>
      </c>
      <c r="I19" s="20">
        <f t="shared" si="0"/>
        <v>2983.6695497403639</v>
      </c>
      <c r="J19" s="88"/>
      <c r="K19" s="88"/>
      <c r="L19" s="88"/>
      <c r="M19" s="88"/>
      <c r="N19" s="88"/>
      <c r="O19" s="88"/>
    </row>
    <row r="20" spans="1:15" ht="39.6" hidden="1" x14ac:dyDescent="0.3">
      <c r="A20" s="4" t="s">
        <v>46</v>
      </c>
      <c r="B20" s="5" t="s">
        <v>131</v>
      </c>
      <c r="C20" s="4" t="s">
        <v>125</v>
      </c>
      <c r="D20" s="5"/>
      <c r="E20" s="5"/>
      <c r="F20" s="5"/>
      <c r="G20" s="5"/>
      <c r="H20" s="5"/>
      <c r="I20" s="5"/>
    </row>
    <row r="21" spans="1:15" hidden="1" x14ac:dyDescent="0.3">
      <c r="A21" s="4" t="s">
        <v>51</v>
      </c>
      <c r="B21" s="5" t="s">
        <v>132</v>
      </c>
      <c r="C21" s="4"/>
      <c r="D21" s="5"/>
      <c r="E21" s="5"/>
      <c r="F21" s="5"/>
      <c r="G21" s="5"/>
      <c r="H21" s="5"/>
      <c r="I21" s="5"/>
    </row>
    <row r="22" spans="1:15" ht="52.8" hidden="1" x14ac:dyDescent="0.3">
      <c r="A22" s="4" t="s">
        <v>53</v>
      </c>
      <c r="B22" s="5" t="s">
        <v>133</v>
      </c>
      <c r="C22" s="4" t="s">
        <v>125</v>
      </c>
      <c r="D22" s="5"/>
      <c r="E22" s="5"/>
      <c r="F22" s="5"/>
      <c r="G22" s="5"/>
      <c r="H22" s="5"/>
      <c r="I22" s="5"/>
    </row>
    <row r="23" spans="1:15" ht="79.2" hidden="1" x14ac:dyDescent="0.3">
      <c r="A23" s="4" t="s">
        <v>56</v>
      </c>
      <c r="B23" s="5" t="s">
        <v>134</v>
      </c>
      <c r="C23" s="4" t="s">
        <v>125</v>
      </c>
      <c r="D23" s="5"/>
      <c r="E23" s="5"/>
      <c r="F23" s="5"/>
      <c r="G23" s="5"/>
      <c r="H23" s="5"/>
      <c r="I23" s="5"/>
    </row>
    <row r="24" spans="1:15" ht="26.4" hidden="1" x14ac:dyDescent="0.3">
      <c r="A24" s="4" t="s">
        <v>59</v>
      </c>
      <c r="B24" s="5" t="s">
        <v>135</v>
      </c>
      <c r="C24" s="4" t="s">
        <v>50</v>
      </c>
      <c r="D24" s="5"/>
      <c r="E24" s="5"/>
      <c r="F24" s="5"/>
      <c r="G24" s="5"/>
      <c r="H24" s="5"/>
      <c r="I24" s="5"/>
    </row>
    <row r="25" spans="1:15" hidden="1" x14ac:dyDescent="0.3">
      <c r="A25" s="4"/>
      <c r="B25" s="5" t="s">
        <v>109</v>
      </c>
      <c r="C25" s="4" t="s">
        <v>50</v>
      </c>
      <c r="D25" s="5"/>
      <c r="E25" s="5"/>
      <c r="F25" s="5"/>
      <c r="G25" s="5"/>
      <c r="H25" s="5"/>
      <c r="I25" s="5"/>
    </row>
    <row r="26" spans="1:15" hidden="1" x14ac:dyDescent="0.3">
      <c r="A26" s="4"/>
      <c r="B26" s="5" t="s">
        <v>110</v>
      </c>
      <c r="C26" s="4" t="s">
        <v>50</v>
      </c>
      <c r="D26" s="5"/>
      <c r="E26" s="5"/>
      <c r="F26" s="5"/>
      <c r="G26" s="5"/>
      <c r="H26" s="5"/>
      <c r="I26" s="5"/>
    </row>
    <row r="27" spans="1:15" hidden="1" x14ac:dyDescent="0.3">
      <c r="A27" s="4"/>
      <c r="B27" s="5" t="s">
        <v>111</v>
      </c>
      <c r="C27" s="4" t="s">
        <v>50</v>
      </c>
      <c r="D27" s="5"/>
      <c r="E27" s="5"/>
      <c r="F27" s="5"/>
      <c r="G27" s="5"/>
      <c r="H27" s="5"/>
      <c r="I27" s="5"/>
    </row>
    <row r="28" spans="1:15" hidden="1" x14ac:dyDescent="0.3">
      <c r="A28" s="4"/>
      <c r="B28" s="5" t="s">
        <v>112</v>
      </c>
      <c r="C28" s="4" t="s">
        <v>50</v>
      </c>
      <c r="D28" s="5"/>
      <c r="E28" s="5"/>
      <c r="F28" s="5"/>
      <c r="G28" s="5"/>
      <c r="H28" s="5"/>
      <c r="I28" s="5"/>
    </row>
    <row r="29" spans="1:15" hidden="1" x14ac:dyDescent="0.3">
      <c r="A29" s="4" t="s">
        <v>72</v>
      </c>
      <c r="B29" s="5" t="s">
        <v>136</v>
      </c>
      <c r="C29" s="4"/>
      <c r="D29" s="5"/>
      <c r="E29" s="5"/>
      <c r="F29" s="5"/>
      <c r="G29" s="5"/>
      <c r="H29" s="5"/>
      <c r="I29" s="5"/>
    </row>
    <row r="30" spans="1:15" ht="26.4" hidden="1" x14ac:dyDescent="0.3">
      <c r="A30" s="4" t="s">
        <v>74</v>
      </c>
      <c r="B30" s="5" t="s">
        <v>137</v>
      </c>
      <c r="C30" s="4" t="s">
        <v>138</v>
      </c>
      <c r="D30" s="5"/>
      <c r="E30" s="5"/>
      <c r="F30" s="5"/>
      <c r="G30" s="5"/>
      <c r="H30" s="5"/>
      <c r="I30" s="5"/>
    </row>
    <row r="31" spans="1:15" ht="26.4" hidden="1" x14ac:dyDescent="0.3">
      <c r="A31" s="4"/>
      <c r="B31" s="5" t="s">
        <v>139</v>
      </c>
      <c r="C31" s="4" t="s">
        <v>138</v>
      </c>
      <c r="D31" s="5"/>
      <c r="E31" s="5"/>
      <c r="F31" s="5"/>
      <c r="G31" s="5"/>
      <c r="H31" s="5"/>
      <c r="I31" s="5"/>
    </row>
    <row r="32" spans="1:15" ht="26.4" hidden="1" x14ac:dyDescent="0.3">
      <c r="A32" s="4" t="s">
        <v>79</v>
      </c>
      <c r="B32" s="5" t="s">
        <v>140</v>
      </c>
      <c r="C32" s="4" t="s">
        <v>123</v>
      </c>
      <c r="D32" s="5"/>
      <c r="E32" s="5"/>
      <c r="F32" s="5"/>
      <c r="G32" s="5"/>
      <c r="H32" s="5"/>
      <c r="I32" s="5"/>
    </row>
    <row r="33" spans="1:9" ht="26.4" hidden="1" x14ac:dyDescent="0.3">
      <c r="A33" s="4" t="s">
        <v>80</v>
      </c>
      <c r="B33" s="5" t="s">
        <v>141</v>
      </c>
      <c r="C33" s="4" t="s">
        <v>142</v>
      </c>
      <c r="D33" s="5"/>
      <c r="E33" s="5"/>
      <c r="F33" s="5"/>
      <c r="G33" s="5"/>
      <c r="H33" s="5"/>
      <c r="I33" s="5"/>
    </row>
    <row r="34" spans="1:9" ht="26.4" hidden="1" x14ac:dyDescent="0.3">
      <c r="A34" s="4" t="s">
        <v>143</v>
      </c>
      <c r="B34" s="5" t="s">
        <v>144</v>
      </c>
      <c r="C34" s="4" t="s">
        <v>142</v>
      </c>
      <c r="D34" s="5"/>
      <c r="E34" s="5"/>
      <c r="F34" s="5"/>
      <c r="G34" s="5"/>
      <c r="H34" s="5"/>
      <c r="I34" s="5"/>
    </row>
    <row r="35" spans="1:9" hidden="1" x14ac:dyDescent="0.3">
      <c r="A35" s="4" t="s">
        <v>145</v>
      </c>
      <c r="B35" s="5" t="s">
        <v>146</v>
      </c>
      <c r="C35" s="4" t="s">
        <v>142</v>
      </c>
      <c r="D35" s="5"/>
      <c r="E35" s="5"/>
      <c r="F35" s="5"/>
      <c r="G35" s="5"/>
      <c r="H35" s="5"/>
      <c r="I35" s="5"/>
    </row>
    <row r="36" spans="1:9" hidden="1" x14ac:dyDescent="0.3">
      <c r="A36" s="4"/>
      <c r="B36" s="5" t="s">
        <v>147</v>
      </c>
      <c r="C36" s="4" t="s">
        <v>142</v>
      </c>
      <c r="D36" s="5"/>
      <c r="E36" s="5"/>
      <c r="F36" s="5"/>
      <c r="G36" s="5"/>
      <c r="H36" s="5"/>
      <c r="I36" s="5"/>
    </row>
    <row r="37" spans="1:9" hidden="1" x14ac:dyDescent="0.3">
      <c r="A37" s="4"/>
      <c r="B37" s="5" t="s">
        <v>148</v>
      </c>
      <c r="C37" s="4" t="s">
        <v>142</v>
      </c>
      <c r="D37" s="5"/>
      <c r="E37" s="5"/>
      <c r="F37" s="5"/>
      <c r="G37" s="5"/>
      <c r="H37" s="5"/>
      <c r="I37" s="5"/>
    </row>
    <row r="38" spans="1:9" hidden="1" x14ac:dyDescent="0.3">
      <c r="A38" s="4"/>
      <c r="B38" s="5" t="s">
        <v>149</v>
      </c>
      <c r="C38" s="4" t="s">
        <v>142</v>
      </c>
      <c r="D38" s="5"/>
      <c r="E38" s="5"/>
      <c r="F38" s="5"/>
      <c r="G38" s="5"/>
      <c r="H38" s="5"/>
      <c r="I38" s="5"/>
    </row>
    <row r="39" spans="1:9" hidden="1" x14ac:dyDescent="0.3">
      <c r="A39" s="4"/>
      <c r="B39" s="5" t="s">
        <v>150</v>
      </c>
      <c r="C39" s="4" t="s">
        <v>142</v>
      </c>
      <c r="D39" s="5"/>
      <c r="E39" s="5"/>
      <c r="F39" s="5"/>
      <c r="G39" s="5"/>
      <c r="H39" s="5"/>
      <c r="I39" s="5"/>
    </row>
    <row r="40" spans="1:9" hidden="1" x14ac:dyDescent="0.3">
      <c r="A40" s="4" t="s">
        <v>151</v>
      </c>
      <c r="B40" s="5" t="s">
        <v>152</v>
      </c>
      <c r="C40" s="4" t="s">
        <v>142</v>
      </c>
      <c r="D40" s="5"/>
      <c r="E40" s="5"/>
      <c r="F40" s="5"/>
      <c r="G40" s="5"/>
      <c r="H40" s="5"/>
      <c r="I40" s="5"/>
    </row>
    <row r="41" spans="1:9" ht="26.4" hidden="1" x14ac:dyDescent="0.3">
      <c r="A41" s="4" t="s">
        <v>82</v>
      </c>
      <c r="B41" s="5" t="s">
        <v>153</v>
      </c>
      <c r="C41" s="4"/>
      <c r="D41" s="5"/>
      <c r="E41" s="5"/>
      <c r="F41" s="5"/>
      <c r="G41" s="5"/>
      <c r="H41" s="5"/>
      <c r="I41" s="5"/>
    </row>
    <row r="42" spans="1:9" ht="26.4" hidden="1" x14ac:dyDescent="0.3">
      <c r="A42" s="4" t="s">
        <v>84</v>
      </c>
      <c r="B42" s="5" t="s">
        <v>154</v>
      </c>
      <c r="C42" s="4" t="s">
        <v>155</v>
      </c>
      <c r="D42" s="5"/>
      <c r="E42" s="5"/>
      <c r="F42" s="5"/>
      <c r="G42" s="5"/>
      <c r="H42" s="5"/>
      <c r="I42" s="5"/>
    </row>
    <row r="43" spans="1:9" hidden="1" x14ac:dyDescent="0.3">
      <c r="A43" s="4" t="s">
        <v>156</v>
      </c>
      <c r="B43" s="5" t="s">
        <v>157</v>
      </c>
      <c r="C43" s="4" t="s">
        <v>142</v>
      </c>
      <c r="D43" s="5"/>
      <c r="E43" s="5"/>
      <c r="F43" s="5"/>
      <c r="G43" s="5"/>
      <c r="H43" s="5"/>
      <c r="I43" s="5"/>
    </row>
    <row r="44" spans="1:9" ht="26.4" hidden="1" x14ac:dyDescent="0.3">
      <c r="A44" s="4" t="s">
        <v>158</v>
      </c>
      <c r="B44" s="5" t="s">
        <v>159</v>
      </c>
      <c r="C44" s="4" t="s">
        <v>160</v>
      </c>
      <c r="D44" s="5"/>
      <c r="E44" s="5"/>
      <c r="F44" s="5"/>
      <c r="G44" s="5"/>
      <c r="H44" s="5"/>
      <c r="I44" s="5"/>
    </row>
    <row r="45" spans="1:9" ht="26.4" hidden="1" x14ac:dyDescent="0.3">
      <c r="A45" s="4"/>
      <c r="B45" s="10" t="s">
        <v>161</v>
      </c>
      <c r="C45" s="4" t="s">
        <v>160</v>
      </c>
      <c r="D45" s="5"/>
      <c r="E45" s="5"/>
      <c r="F45" s="5"/>
      <c r="G45" s="5"/>
      <c r="H45" s="5"/>
      <c r="I45" s="5"/>
    </row>
    <row r="46" spans="1:9" ht="27" hidden="1" thickBot="1" x14ac:dyDescent="0.35">
      <c r="A46" s="7"/>
      <c r="B46" s="11" t="s">
        <v>162</v>
      </c>
      <c r="C46" s="7" t="s">
        <v>160</v>
      </c>
      <c r="D46" s="6"/>
      <c r="E46" s="6"/>
      <c r="F46" s="6"/>
      <c r="G46" s="6"/>
      <c r="H46" s="6"/>
      <c r="I46" s="6"/>
    </row>
    <row r="47" spans="1:9" x14ac:dyDescent="0.3">
      <c r="A47" s="1"/>
    </row>
    <row r="48" spans="1:9" x14ac:dyDescent="0.3">
      <c r="A48" s="73" t="s">
        <v>103</v>
      </c>
      <c r="B48" s="73"/>
      <c r="C48" s="73"/>
      <c r="D48" s="73"/>
      <c r="E48" s="73"/>
      <c r="F48" s="73"/>
    </row>
    <row r="49" spans="1:6" x14ac:dyDescent="0.3">
      <c r="A49" s="73" t="s">
        <v>113</v>
      </c>
      <c r="B49" s="73"/>
      <c r="C49" s="73"/>
      <c r="D49" s="73"/>
      <c r="E49" s="73"/>
      <c r="F49" s="73"/>
    </row>
  </sheetData>
  <mergeCells count="16">
    <mergeCell ref="J17:O19"/>
    <mergeCell ref="A15:A19"/>
    <mergeCell ref="A48:F48"/>
    <mergeCell ref="A49:F49"/>
    <mergeCell ref="A1:I1"/>
    <mergeCell ref="A2:I2"/>
    <mergeCell ref="A3:I3"/>
    <mergeCell ref="A4:I4"/>
    <mergeCell ref="A6:I6"/>
    <mergeCell ref="A7:I7"/>
    <mergeCell ref="A9:A10"/>
    <mergeCell ref="B9:B10"/>
    <mergeCell ref="C9:C10"/>
    <mergeCell ref="D9:E9"/>
    <mergeCell ref="F9:G9"/>
    <mergeCell ref="H9:I9"/>
  </mergeCells>
  <hyperlinks>
    <hyperlink ref="F9" location="Par1877" tooltip="Ссылка на текущий документ" display="Par1877"/>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Normal="110" zoomScaleSheetLayoutView="100" workbookViewId="0">
      <selection activeCell="J15" sqref="J15"/>
    </sheetView>
  </sheetViews>
  <sheetFormatPr defaultRowHeight="14.4" x14ac:dyDescent="0.3"/>
  <cols>
    <col min="3" max="6" width="13.88671875" customWidth="1"/>
  </cols>
  <sheetData>
    <row r="1" spans="1:6" s="28" customFormat="1" ht="11.4" x14ac:dyDescent="0.3">
      <c r="A1" s="29"/>
      <c r="B1" s="29"/>
      <c r="C1" s="29"/>
      <c r="D1" s="30"/>
      <c r="E1" s="30"/>
      <c r="F1" s="30"/>
    </row>
    <row r="2" spans="1:6" s="28" customFormat="1" ht="37.5" customHeight="1" x14ac:dyDescent="0.3">
      <c r="A2" s="99" t="s">
        <v>169</v>
      </c>
      <c r="B2" s="99"/>
      <c r="C2" s="99"/>
      <c r="D2" s="99"/>
      <c r="E2" s="99"/>
      <c r="F2" s="99"/>
    </row>
    <row r="3" spans="1:6" s="28" customFormat="1" ht="12.75" customHeight="1" x14ac:dyDescent="0.3">
      <c r="A3" s="100" t="s">
        <v>192</v>
      </c>
      <c r="B3" s="100"/>
      <c r="C3" s="100"/>
      <c r="D3" s="100"/>
      <c r="E3" s="100"/>
      <c r="F3" s="100"/>
    </row>
    <row r="4" spans="1:6" s="28" customFormat="1" ht="11.4" x14ac:dyDescent="0.3">
      <c r="A4" s="29"/>
      <c r="B4" s="31"/>
      <c r="C4" s="31"/>
      <c r="D4" s="32"/>
      <c r="E4" s="32"/>
      <c r="F4" s="32"/>
    </row>
    <row r="5" spans="1:6" s="28" customFormat="1" ht="86.4" x14ac:dyDescent="0.3">
      <c r="A5" s="101" t="s">
        <v>170</v>
      </c>
      <c r="B5" s="103" t="s">
        <v>171</v>
      </c>
      <c r="C5" s="33" t="s">
        <v>172</v>
      </c>
      <c r="D5" s="34" t="s">
        <v>173</v>
      </c>
      <c r="E5" s="103" t="s">
        <v>174</v>
      </c>
      <c r="F5" s="103" t="s">
        <v>175</v>
      </c>
    </row>
    <row r="6" spans="1:6" s="28" customFormat="1" ht="20.100000000000001" customHeight="1" thickBot="1" x14ac:dyDescent="0.35">
      <c r="A6" s="102"/>
      <c r="B6" s="104"/>
      <c r="C6" s="35" t="s">
        <v>176</v>
      </c>
      <c r="D6" s="35" t="s">
        <v>177</v>
      </c>
      <c r="E6" s="104"/>
      <c r="F6" s="104"/>
    </row>
    <row r="7" spans="1:6" s="28" customFormat="1" ht="12" thickTop="1" x14ac:dyDescent="0.3">
      <c r="A7" s="36" t="s">
        <v>178</v>
      </c>
      <c r="B7" s="36" t="s">
        <v>179</v>
      </c>
      <c r="C7" s="36" t="s">
        <v>180</v>
      </c>
      <c r="D7" s="36" t="s">
        <v>181</v>
      </c>
      <c r="E7" s="36" t="s">
        <v>182</v>
      </c>
      <c r="F7" s="36" t="s">
        <v>183</v>
      </c>
    </row>
    <row r="8" spans="1:6" s="28" customFormat="1" ht="11.4" hidden="1" x14ac:dyDescent="0.3">
      <c r="A8" s="37">
        <v>0</v>
      </c>
      <c r="B8" s="38"/>
      <c r="C8" s="38"/>
      <c r="D8" s="38"/>
      <c r="E8" s="38"/>
      <c r="F8" s="38"/>
    </row>
    <row r="9" spans="1:6" s="28" customFormat="1" ht="15" customHeight="1" x14ac:dyDescent="0.3">
      <c r="A9" s="37">
        <v>1</v>
      </c>
      <c r="B9" s="39">
        <f>god+(A9-1)</f>
        <v>2015</v>
      </c>
      <c r="C9" s="40">
        <f>'[2]Расчёт расходов'!$AW$60/1000</f>
        <v>44.716435988923273</v>
      </c>
      <c r="D9" s="40">
        <v>12</v>
      </c>
      <c r="E9" s="41" t="s">
        <v>184</v>
      </c>
      <c r="F9" s="41" t="s">
        <v>193</v>
      </c>
    </row>
    <row r="10" spans="1:6" s="28" customFormat="1" ht="15" customHeight="1" x14ac:dyDescent="0.3">
      <c r="A10" s="37">
        <v>2</v>
      </c>
      <c r="B10" s="39">
        <f>god+(A10-1)</f>
        <v>2016</v>
      </c>
      <c r="C10" s="40">
        <f>'[2]Расчёт расходов'!$BC$60/1000</f>
        <v>48.426717342427303</v>
      </c>
      <c r="D10" s="40">
        <v>12</v>
      </c>
      <c r="E10" s="41" t="s">
        <v>184</v>
      </c>
      <c r="F10" s="41" t="s">
        <v>193</v>
      </c>
    </row>
  </sheetData>
  <mergeCells count="6">
    <mergeCell ref="A2:F2"/>
    <mergeCell ref="A3:F3"/>
    <mergeCell ref="A5:A6"/>
    <mergeCell ref="B5:B6"/>
    <mergeCell ref="E5:E6"/>
    <mergeCell ref="F5:F6"/>
  </mergeCells>
  <dataValidations count="2">
    <dataValidation type="decimal" allowBlank="1" showErrorMessage="1" errorTitle="Ошибка" error="Допускается ввод только неотрицательных чисел!" sqref="WVK9:WVL10 IY9:IZ10 SU9:SV10 ACQ9:ACR10 AMM9:AMN10 AWI9:AWJ10 BGE9:BGF10 BQA9:BQB10 BZW9:BZX10 CJS9:CJT10 CTO9:CTP10 DDK9:DDL10 DNG9:DNH10 DXC9:DXD10 EGY9:EGZ10 EQU9:EQV10 FAQ9:FAR10 FKM9:FKN10 FUI9:FUJ10 GEE9:GEF10 GOA9:GOB10 GXW9:GXX10 HHS9:HHT10 HRO9:HRP10 IBK9:IBL10 ILG9:ILH10 IVC9:IVD10 JEY9:JEZ10 JOU9:JOV10 JYQ9:JYR10 KIM9:KIN10 KSI9:KSJ10 LCE9:LCF10 LMA9:LMB10 LVW9:LVX10 MFS9:MFT10 MPO9:MPP10 MZK9:MZL10 NJG9:NJH10 NTC9:NTD10 OCY9:OCZ10 OMU9:OMV10 OWQ9:OWR10 PGM9:PGN10 PQI9:PQJ10 QAE9:QAF10 QKA9:QKB10 QTW9:QTX10 RDS9:RDT10 RNO9:RNP10 RXK9:RXL10 SHG9:SHH10 SRC9:SRD10 TAY9:TAZ10 TKU9:TKV10 TUQ9:TUR10 UEM9:UEN10 UOI9:UOJ10 UYE9:UYF10 VIA9:VIB10 VRW9:VRX10 WBS9:WBT10 WLO9:WLP10 C9:D10">
      <formula1>0</formula1>
      <formula2>9.99999999999999E+23</formula2>
    </dataValidation>
    <dataValidation type="textLength" operator="lessThanOrEqual" allowBlank="1" showInputMessage="1" showErrorMessage="1" errorTitle="Ошибка" error="Допускается ввод не более 900 символов!" sqref="JA9:JB10 SW9:SX10 ACS9:ACT10 AMO9:AMP10 AWK9:AWL10 BGG9:BGH10 BQC9:BQD10 BZY9:BZZ10 CJU9:CJV10 CTQ9:CTR10 DDM9:DDN10 DNI9:DNJ10 DXE9:DXF10 EHA9:EHB10 EQW9:EQX10 FAS9:FAT10 FKO9:FKP10 FUK9:FUL10 GEG9:GEH10 GOC9:GOD10 GXY9:GXZ10 HHU9:HHV10 HRQ9:HRR10 IBM9:IBN10 ILI9:ILJ10 IVE9:IVF10 JFA9:JFB10 JOW9:JOX10 JYS9:JYT10 KIO9:KIP10 KSK9:KSL10 LCG9:LCH10 LMC9:LMD10 LVY9:LVZ10 MFU9:MFV10 MPQ9:MPR10 MZM9:MZN10 NJI9:NJJ10 NTE9:NTF10 ODA9:ODB10 OMW9:OMX10 OWS9:OWT10 PGO9:PGP10 PQK9:PQL10 QAG9:QAH10 QKC9:QKD10 QTY9:QTZ10 RDU9:RDV10 RNQ9:RNR10 RXM9:RXN10 SHI9:SHJ10 SRE9:SRF10 TBA9:TBB10 TKW9:TKX10 TUS9:TUT10 UEO9:UEP10 UOK9:UOL10 UYG9:UYH10 VIC9:VID10 VRY9:VRZ10 WBU9:WBV10 WLQ9:WLR10 WVM9:WVN10 E9:F10">
      <formula1>900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1</vt:lpstr>
      <vt:lpstr>Прил.1</vt:lpstr>
      <vt:lpstr>Прил.2</vt:lpstr>
      <vt:lpstr>Прил. 5</vt:lpstr>
      <vt:lpstr>долгоср</vt:lpstr>
      <vt:lpstr>'Прил. 5'!Область_печати</vt:lpstr>
      <vt:lpstr>Прил.1!Область_печати</vt:lpstr>
      <vt:lpstr>Прил.2!Область_печати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2015-04-20T11:51:37Z</dcterms:modified>
</cp:coreProperties>
</file>