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ргей\Desktop\ТП 2017\"/>
    </mc:Choice>
  </mc:AlternateContent>
  <bookViews>
    <workbookView xWindow="0" yWindow="0" windowWidth="15348" windowHeight="8388" tabRatio="887"/>
  </bookViews>
  <sheets>
    <sheet name="Титульный лист" sheetId="33" r:id="rId1"/>
    <sheet name="ИНСТРУКЦИЯ" sheetId="17" r:id="rId2"/>
    <sheet name="Прилож.1" sheetId="12" r:id="rId3"/>
    <sheet name="Прилож.2" sheetId="13" r:id="rId4"/>
    <sheet name="факт стройки КТП" sheetId="22" r:id="rId5"/>
    <sheet name="Факт стройки ЛЭП" sheetId="16" r:id="rId6"/>
    <sheet name="ставки на ед.мощности " sheetId="6" state="hidden" r:id="rId7"/>
    <sheet name="Лист12" sheetId="21" state="hidden" r:id="rId8"/>
    <sheet name="Станд. С2-С3-С4" sheetId="29" r:id="rId9"/>
    <sheet name="С1-С4 руб кВт" sheetId="30" r:id="rId10"/>
    <sheet name="отчет 2015" sheetId="31" r:id="rId11"/>
    <sheet name="отчет 9 мес 2016" sheetId="32" r:id="rId12"/>
  </sheets>
  <externalReferences>
    <externalReference r:id="rId13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 localSheetId="11">#REF!</definedName>
    <definedName name="_RAZ1">#REF!</definedName>
    <definedName name="_RAZ2" localSheetId="11">#REF!</definedName>
    <definedName name="_RAZ2">#REF!</definedName>
    <definedName name="_RAZ3" localSheetId="11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 localSheetId="11">#REF!</definedName>
    <definedName name="ISHOD1">#REF!</definedName>
    <definedName name="ISHOD2_1" localSheetId="11">#REF!</definedName>
    <definedName name="ISHOD2_1">#REF!</definedName>
    <definedName name="ISHOD2_2" localSheetId="1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 localSheetId="11">#REF!</definedName>
    <definedName name="PARAM1_1">#REF!</definedName>
    <definedName name="PARAM1_2" localSheetId="11">#REF!</definedName>
    <definedName name="PARAM1_2">#REF!</definedName>
    <definedName name="PARAM2" localSheetId="11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 localSheetId="11">#REF!</definedName>
    <definedName name="PRINT_SENS">#REF!</definedName>
    <definedName name="PRO" localSheetId="11">[1]MAIN!#REF!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 localSheetId="11">#REF!</definedName>
    <definedName name="RAZMER1">#REF!</definedName>
    <definedName name="RAZMER2" localSheetId="11">#REF!</definedName>
    <definedName name="RAZMER2">#REF!</definedName>
    <definedName name="RAZMER3" localSheetId="11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9">'С1-С4 руб кВт'!$4:$5</definedName>
    <definedName name="_xlnm.Print_Titles" localSheetId="8">'Станд. С2-С3-С4'!$5:$6</definedName>
    <definedName name="_xlnm.Print_Area" localSheetId="10">'отчет 2015'!$A$1:$P$16</definedName>
    <definedName name="_xlnm.Print_Area" localSheetId="11">'отчет 9 мес 2016'!$A$1:$P$16</definedName>
    <definedName name="_xlnm.Print_Area" localSheetId="2">Прилож.1!$A$1:$E$29</definedName>
    <definedName name="_xlnm.Print_Area" localSheetId="3">Прилож.2!$A$1:$Q$42</definedName>
    <definedName name="_xlnm.Print_Area" localSheetId="9">'С1-С4 руб кВт'!$A$1:$J$93</definedName>
    <definedName name="_xlnm.Print_Area" localSheetId="8">'Станд. С2-С3-С4'!$A$1:$I$89</definedName>
    <definedName name="_xlnm.Print_Area" localSheetId="4">'факт стройки КТП'!$A$1:$E$8</definedName>
    <definedName name="_xlnm.Print_Area" localSheetId="5">'Факт стройки ЛЭП'!$A$1:$G$27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</workbook>
</file>

<file path=xl/calcChain.xml><?xml version="1.0" encoding="utf-8"?>
<calcChain xmlns="http://schemas.openxmlformats.org/spreadsheetml/2006/main">
  <c r="D15" i="12" l="1"/>
  <c r="D12" i="12" s="1"/>
  <c r="E15" i="12"/>
  <c r="E12" i="12" s="1"/>
  <c r="D21" i="12"/>
  <c r="E21" i="12"/>
  <c r="C21" i="12"/>
  <c r="C15" i="12"/>
  <c r="C12" i="12"/>
  <c r="C7" i="12" s="1"/>
  <c r="C29" i="12" s="1"/>
  <c r="Q33" i="13"/>
  <c r="P33" i="13"/>
  <c r="Q32" i="13"/>
  <c r="P32" i="13"/>
  <c r="Q31" i="13"/>
  <c r="P31" i="13"/>
  <c r="Q30" i="13"/>
  <c r="P30" i="13"/>
  <c r="Q29" i="13"/>
  <c r="P29" i="13"/>
  <c r="Q28" i="13"/>
  <c r="P28" i="13"/>
  <c r="Q27" i="13"/>
  <c r="P27" i="13"/>
  <c r="Q26" i="13"/>
  <c r="P26" i="13"/>
  <c r="Q25" i="13"/>
  <c r="P25" i="13"/>
  <c r="Q24" i="13"/>
  <c r="P24" i="13"/>
  <c r="Q23" i="13"/>
  <c r="P23" i="13"/>
  <c r="Q22" i="13"/>
  <c r="P22" i="13"/>
  <c r="Q21" i="13"/>
  <c r="P21" i="13"/>
  <c r="Q20" i="13"/>
  <c r="P20" i="13"/>
  <c r="Q19" i="13"/>
  <c r="P19" i="13"/>
  <c r="Q18" i="13"/>
  <c r="P18" i="13"/>
  <c r="Q17" i="13"/>
  <c r="P17" i="13"/>
  <c r="Q16" i="13"/>
  <c r="P16" i="13"/>
  <c r="Q15" i="13"/>
  <c r="P15" i="13"/>
  <c r="Q14" i="13"/>
  <c r="P14" i="13"/>
  <c r="Q13" i="13"/>
  <c r="P13" i="13"/>
  <c r="Q12" i="13"/>
  <c r="P12" i="13"/>
  <c r="Q11" i="13"/>
  <c r="P11" i="13"/>
  <c r="Q10" i="13"/>
  <c r="P10" i="13"/>
  <c r="Q9" i="13"/>
  <c r="P9" i="13"/>
  <c r="Q8" i="13"/>
  <c r="P8" i="13"/>
  <c r="L33" i="13"/>
  <c r="K33" i="13"/>
  <c r="L32" i="13"/>
  <c r="K32" i="13"/>
  <c r="L31" i="13"/>
  <c r="K31" i="13"/>
  <c r="L30" i="13"/>
  <c r="K30" i="13"/>
  <c r="L29" i="13"/>
  <c r="K29" i="13"/>
  <c r="L28" i="13"/>
  <c r="K28" i="13"/>
  <c r="L27" i="13"/>
  <c r="K27" i="13"/>
  <c r="L26" i="13"/>
  <c r="K26" i="13"/>
  <c r="L25" i="13"/>
  <c r="K25" i="13"/>
  <c r="L24" i="13"/>
  <c r="K24" i="13"/>
  <c r="L23" i="13"/>
  <c r="K23" i="13"/>
  <c r="L22" i="13"/>
  <c r="K22" i="13"/>
  <c r="L21" i="13"/>
  <c r="K21" i="13"/>
  <c r="L20" i="13"/>
  <c r="K20" i="13"/>
  <c r="L19" i="13"/>
  <c r="K19" i="13"/>
  <c r="L18" i="13"/>
  <c r="K18" i="13"/>
  <c r="L17" i="13"/>
  <c r="K17" i="13"/>
  <c r="L16" i="13"/>
  <c r="K16" i="13"/>
  <c r="L15" i="13"/>
  <c r="K15" i="13"/>
  <c r="L14" i="13"/>
  <c r="K14" i="13"/>
  <c r="L13" i="13"/>
  <c r="K13" i="13"/>
  <c r="L12" i="13"/>
  <c r="K12" i="13"/>
  <c r="L11" i="13"/>
  <c r="K11" i="13"/>
  <c r="L10" i="13"/>
  <c r="K10" i="13"/>
  <c r="L9" i="13"/>
  <c r="K9" i="13"/>
  <c r="L8" i="13"/>
  <c r="K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8" i="13"/>
  <c r="F80" i="30"/>
  <c r="G26" i="16"/>
  <c r="E26" i="16"/>
  <c r="F21" i="30" s="1"/>
  <c r="E25" i="16"/>
  <c r="F26" i="16"/>
  <c r="F25" i="30" s="1"/>
  <c r="F25" i="16"/>
  <c r="G25" i="16"/>
  <c r="D26" i="16"/>
  <c r="D25" i="16"/>
  <c r="F17" i="30" s="1"/>
  <c r="C26" i="16"/>
  <c r="C25" i="16"/>
  <c r="F14" i="30" s="1"/>
  <c r="B26" i="16"/>
  <c r="B25" i="16"/>
  <c r="F12" i="30" s="1"/>
  <c r="F15" i="30"/>
  <c r="G15" i="30" s="1"/>
  <c r="F13" i="30"/>
  <c r="F30" i="30"/>
  <c r="F29" i="30"/>
  <c r="F26" i="30"/>
  <c r="F27" i="30"/>
  <c r="F28" i="30"/>
  <c r="F22" i="30"/>
  <c r="F23" i="30"/>
  <c r="F24" i="30"/>
  <c r="F16" i="30" l="1"/>
  <c r="F18" i="30"/>
  <c r="E7" i="12"/>
  <c r="E29" i="12" s="1"/>
  <c r="F10" i="30"/>
  <c r="G10" i="30" s="1"/>
  <c r="F19" i="30"/>
  <c r="D7" i="12"/>
  <c r="D29" i="12" s="1"/>
  <c r="F11" i="30"/>
  <c r="H6" i="30" l="1"/>
  <c r="I6" i="30"/>
  <c r="H86" i="30"/>
  <c r="I86" i="30"/>
  <c r="H85" i="30"/>
  <c r="I85" i="30"/>
  <c r="H84" i="30"/>
  <c r="I84" i="30"/>
  <c r="F86" i="30"/>
  <c r="J86" i="30" s="1"/>
  <c r="F85" i="30"/>
  <c r="J85" i="30" s="1"/>
  <c r="F84" i="30"/>
  <c r="J84" i="30" s="1"/>
  <c r="F6" i="30"/>
  <c r="J6" i="30" s="1"/>
  <c r="G13" i="16"/>
  <c r="G14" i="16"/>
  <c r="G15" i="16"/>
  <c r="G6" i="30" l="1"/>
  <c r="G84" i="30"/>
  <c r="G85" i="30"/>
  <c r="G86" i="30"/>
  <c r="D86" i="30"/>
  <c r="D85" i="30"/>
  <c r="D84" i="30"/>
  <c r="C84" i="30"/>
  <c r="C85" i="30" s="1"/>
  <c r="C86" i="30" s="1"/>
  <c r="D34" i="30"/>
  <c r="D35" i="30" s="1"/>
  <c r="D36" i="30" s="1"/>
  <c r="D37" i="30" s="1"/>
  <c r="D38" i="30" s="1"/>
  <c r="D39" i="30" s="1"/>
  <c r="D40" i="30" s="1"/>
  <c r="D41" i="30" s="1"/>
  <c r="D42" i="30" s="1"/>
  <c r="D43" i="30" s="1"/>
  <c r="D44" i="30" s="1"/>
  <c r="D45" i="30" s="1"/>
  <c r="D47" i="30" s="1"/>
  <c r="D21" i="30"/>
  <c r="D22" i="30" s="1"/>
  <c r="D23" i="30" s="1"/>
  <c r="D24" i="30" s="1"/>
  <c r="D25" i="30" s="1"/>
  <c r="D26" i="30" s="1"/>
  <c r="D27" i="30" s="1"/>
  <c r="D28" i="30" s="1"/>
  <c r="D29" i="30" s="1"/>
  <c r="D30" i="30" s="1"/>
  <c r="C21" i="30"/>
  <c r="C11" i="30"/>
  <c r="C12" i="30" s="1"/>
  <c r="D10" i="30"/>
  <c r="D11" i="30" s="1"/>
  <c r="D12" i="30" s="1"/>
  <c r="D13" i="30" s="1"/>
  <c r="D14" i="30" s="1"/>
  <c r="D15" i="30" s="1"/>
  <c r="D16" i="30" s="1"/>
  <c r="D17" i="30" s="1"/>
  <c r="D18" i="30" s="1"/>
  <c r="D19" i="30" s="1"/>
  <c r="F83" i="30"/>
  <c r="G83" i="30" s="1"/>
  <c r="F82" i="30"/>
  <c r="G82" i="30" s="1"/>
  <c r="F81" i="30"/>
  <c r="G81" i="30" s="1"/>
  <c r="G80" i="30"/>
  <c r="F78" i="30"/>
  <c r="G78" i="30" s="1"/>
  <c r="F76" i="30"/>
  <c r="G76" i="30" s="1"/>
  <c r="F74" i="30"/>
  <c r="G74" i="30" s="1"/>
  <c r="F72" i="30"/>
  <c r="G72" i="30" s="1"/>
  <c r="F70" i="30"/>
  <c r="G70" i="30" s="1"/>
  <c r="F68" i="30"/>
  <c r="G68" i="30" s="1"/>
  <c r="F66" i="30"/>
  <c r="G66" i="30" s="1"/>
  <c r="F64" i="30"/>
  <c r="G64" i="30" s="1"/>
  <c r="F62" i="30"/>
  <c r="G62" i="30" s="1"/>
  <c r="F60" i="30"/>
  <c r="G60" i="30" s="1"/>
  <c r="F58" i="30"/>
  <c r="G58" i="30" s="1"/>
  <c r="F56" i="30"/>
  <c r="G56" i="30" s="1"/>
  <c r="F54" i="30"/>
  <c r="G54" i="30" s="1"/>
  <c r="F52" i="30"/>
  <c r="G52" i="30" s="1"/>
  <c r="F50" i="30"/>
  <c r="G50" i="30" s="1"/>
  <c r="F48" i="30"/>
  <c r="G48" i="30" s="1"/>
  <c r="F45" i="30"/>
  <c r="G45" i="30" s="1"/>
  <c r="F44" i="30"/>
  <c r="G44" i="30" s="1"/>
  <c r="F43" i="30"/>
  <c r="G43" i="30" s="1"/>
  <c r="F42" i="30"/>
  <c r="G42" i="30" s="1"/>
  <c r="F41" i="30"/>
  <c r="G41" i="30" s="1"/>
  <c r="F40" i="30"/>
  <c r="G40" i="30" s="1"/>
  <c r="F39" i="30"/>
  <c r="G39" i="30" s="1"/>
  <c r="F38" i="30"/>
  <c r="G38" i="30" s="1"/>
  <c r="F37" i="30"/>
  <c r="G37" i="30" s="1"/>
  <c r="F36" i="30"/>
  <c r="G36" i="30" s="1"/>
  <c r="F35" i="30"/>
  <c r="G35" i="30" s="1"/>
  <c r="F34" i="30"/>
  <c r="G34" i="30" s="1"/>
  <c r="D38" i="29"/>
  <c r="D39" i="29" s="1"/>
  <c r="D40" i="29" s="1"/>
  <c r="D41" i="29" s="1"/>
  <c r="D42" i="29" s="1"/>
  <c r="D43" i="29" s="1"/>
  <c r="D44" i="29" s="1"/>
  <c r="D45" i="29" s="1"/>
  <c r="D46" i="29" s="1"/>
  <c r="D47" i="29" s="1"/>
  <c r="D48" i="29" s="1"/>
  <c r="D49" i="29" s="1"/>
  <c r="D51" i="29" s="1"/>
  <c r="F33" i="30"/>
  <c r="G33" i="30" s="1"/>
  <c r="G35" i="29"/>
  <c r="G34" i="29"/>
  <c r="G33" i="29"/>
  <c r="C31" i="29"/>
  <c r="C32" i="29" s="1"/>
  <c r="C28" i="29"/>
  <c r="C29" i="29" s="1"/>
  <c r="C30" i="29" s="1"/>
  <c r="D23" i="29"/>
  <c r="D24" i="29" s="1"/>
  <c r="D25" i="29" s="1"/>
  <c r="D26" i="29" s="1"/>
  <c r="D27" i="29" s="1"/>
  <c r="D28" i="29" s="1"/>
  <c r="D29" i="29" s="1"/>
  <c r="D30" i="29" s="1"/>
  <c r="D31" i="29" s="1"/>
  <c r="D32" i="29" s="1"/>
  <c r="D33" i="29" s="1"/>
  <c r="D34" i="29" s="1"/>
  <c r="C23" i="29"/>
  <c r="G21" i="29"/>
  <c r="G20" i="29"/>
  <c r="G19" i="29"/>
  <c r="G18" i="29"/>
  <c r="C9" i="29"/>
  <c r="C10" i="29" s="1"/>
  <c r="D8" i="29"/>
  <c r="D9" i="29" s="1"/>
  <c r="D10" i="29" s="1"/>
  <c r="D11" i="29" s="1"/>
  <c r="D12" i="29" s="1"/>
  <c r="D13" i="29" s="1"/>
  <c r="D14" i="29" s="1"/>
  <c r="D15" i="29" s="1"/>
  <c r="D16" i="29" s="1"/>
  <c r="D17" i="29" s="1"/>
  <c r="D18" i="29" s="1"/>
  <c r="D19" i="29" s="1"/>
  <c r="D20" i="29" s="1"/>
  <c r="D21" i="29" s="1"/>
  <c r="G51" i="29" l="1"/>
  <c r="F47" i="30"/>
  <c r="G47" i="30" s="1"/>
  <c r="G53" i="29"/>
  <c r="F49" i="30"/>
  <c r="G49" i="30" s="1"/>
  <c r="G55" i="29"/>
  <c r="F51" i="30"/>
  <c r="G51" i="30" s="1"/>
  <c r="G57" i="29"/>
  <c r="F53" i="30"/>
  <c r="G53" i="30" s="1"/>
  <c r="G59" i="29"/>
  <c r="F55" i="30"/>
  <c r="G55" i="30" s="1"/>
  <c r="G61" i="29"/>
  <c r="F57" i="30"/>
  <c r="G57" i="30" s="1"/>
  <c r="G63" i="29"/>
  <c r="F59" i="30"/>
  <c r="G59" i="30" s="1"/>
  <c r="G65" i="29"/>
  <c r="F61" i="30"/>
  <c r="G61" i="30" s="1"/>
  <c r="G67" i="29"/>
  <c r="F63" i="30"/>
  <c r="G63" i="30" s="1"/>
  <c r="G69" i="29"/>
  <c r="F65" i="30"/>
  <c r="G65" i="30" s="1"/>
  <c r="G71" i="29"/>
  <c r="F67" i="30"/>
  <c r="G67" i="30" s="1"/>
  <c r="G73" i="29"/>
  <c r="F69" i="30"/>
  <c r="G69" i="30" s="1"/>
  <c r="G75" i="29"/>
  <c r="F71" i="30"/>
  <c r="G71" i="30" s="1"/>
  <c r="G77" i="29"/>
  <c r="F73" i="30"/>
  <c r="G73" i="30" s="1"/>
  <c r="G79" i="29"/>
  <c r="F75" i="30"/>
  <c r="G75" i="30" s="1"/>
  <c r="G81" i="29"/>
  <c r="F77" i="30"/>
  <c r="G77" i="30" s="1"/>
  <c r="G83" i="29"/>
  <c r="F79" i="30"/>
  <c r="G79" i="30" s="1"/>
  <c r="G29" i="29"/>
  <c r="G27" i="30"/>
  <c r="G8" i="29"/>
  <c r="G28" i="29"/>
  <c r="G26" i="30"/>
  <c r="G30" i="29"/>
  <c r="G28" i="30"/>
  <c r="G9" i="29"/>
  <c r="G11" i="30"/>
  <c r="G10" i="29"/>
  <c r="G12" i="30"/>
  <c r="G11" i="29"/>
  <c r="G13" i="30"/>
  <c r="G12" i="29"/>
  <c r="G14" i="30"/>
  <c r="G13" i="29"/>
  <c r="G14" i="29"/>
  <c r="G16" i="30"/>
  <c r="G15" i="29"/>
  <c r="G16" i="29"/>
  <c r="G18" i="30"/>
  <c r="G17" i="29"/>
  <c r="G23" i="29"/>
  <c r="G24" i="29"/>
  <c r="G22" i="30"/>
  <c r="G25" i="29"/>
  <c r="G26" i="29"/>
  <c r="G27" i="29"/>
  <c r="G31" i="29"/>
  <c r="G32" i="29"/>
  <c r="G58" i="29"/>
  <c r="I27" i="30"/>
  <c r="G87" i="29"/>
  <c r="G45" i="29"/>
  <c r="G49" i="29"/>
  <c r="G85" i="29"/>
  <c r="I22" i="30"/>
  <c r="G37" i="29"/>
  <c r="G43" i="29"/>
  <c r="G47" i="29"/>
  <c r="G54" i="29"/>
  <c r="G44" i="29"/>
  <c r="G46" i="29"/>
  <c r="G48" i="29"/>
  <c r="G52" i="29"/>
  <c r="G56" i="29"/>
  <c r="I14" i="30"/>
  <c r="G86" i="29"/>
  <c r="I31" i="30"/>
  <c r="I12" i="30"/>
  <c r="I28" i="30"/>
  <c r="C25" i="29"/>
  <c r="C11" i="29"/>
  <c r="C26" i="29" s="1"/>
  <c r="C51" i="29" s="1"/>
  <c r="C52" i="29" s="1"/>
  <c r="C53" i="29" s="1"/>
  <c r="C54" i="29" s="1"/>
  <c r="C55" i="29" s="1"/>
  <c r="C56" i="29" s="1"/>
  <c r="C57" i="29" s="1"/>
  <c r="C58" i="29" s="1"/>
  <c r="C59" i="29" s="1"/>
  <c r="I33" i="30"/>
  <c r="I35" i="30"/>
  <c r="I36" i="30"/>
  <c r="I38" i="30"/>
  <c r="I39" i="30"/>
  <c r="I41" i="30"/>
  <c r="I43" i="30"/>
  <c r="I45" i="30"/>
  <c r="I50" i="30"/>
  <c r="I54" i="30"/>
  <c r="I82" i="30"/>
  <c r="I34" i="30"/>
  <c r="I37" i="30"/>
  <c r="D53" i="29"/>
  <c r="D55" i="29" s="1"/>
  <c r="D57" i="29" s="1"/>
  <c r="D59" i="29" s="1"/>
  <c r="D61" i="29" s="1"/>
  <c r="D63" i="29" s="1"/>
  <c r="D65" i="29" s="1"/>
  <c r="D67" i="29" s="1"/>
  <c r="D69" i="29" s="1"/>
  <c r="D71" i="29" s="1"/>
  <c r="D73" i="29" s="1"/>
  <c r="D75" i="29" s="1"/>
  <c r="D77" i="29" s="1"/>
  <c r="D79" i="29" s="1"/>
  <c r="D81" i="29" s="1"/>
  <c r="D83" i="29" s="1"/>
  <c r="D85" i="29" s="1"/>
  <c r="D87" i="29" s="1"/>
  <c r="D52" i="29"/>
  <c r="D54" i="29" s="1"/>
  <c r="D56" i="29" s="1"/>
  <c r="D58" i="29" s="1"/>
  <c r="D60" i="29" s="1"/>
  <c r="D62" i="29" s="1"/>
  <c r="D64" i="29" s="1"/>
  <c r="D66" i="29" s="1"/>
  <c r="D68" i="29" s="1"/>
  <c r="D70" i="29" s="1"/>
  <c r="D72" i="29" s="1"/>
  <c r="D74" i="29" s="1"/>
  <c r="D76" i="29" s="1"/>
  <c r="D78" i="29" s="1"/>
  <c r="D80" i="29" s="1"/>
  <c r="D82" i="29" s="1"/>
  <c r="D84" i="29" s="1"/>
  <c r="D86" i="29" s="1"/>
  <c r="I40" i="30"/>
  <c r="I42" i="30"/>
  <c r="I44" i="30"/>
  <c r="I48" i="30"/>
  <c r="I52" i="30"/>
  <c r="I56" i="30"/>
  <c r="I58" i="30"/>
  <c r="I60" i="30"/>
  <c r="I62" i="30"/>
  <c r="I64" i="30"/>
  <c r="I66" i="30"/>
  <c r="I68" i="30"/>
  <c r="I70" i="30"/>
  <c r="I72" i="30"/>
  <c r="I74" i="30"/>
  <c r="I76" i="30"/>
  <c r="I78" i="30"/>
  <c r="I80" i="30"/>
  <c r="I81" i="30"/>
  <c r="I83" i="30"/>
  <c r="C13" i="30"/>
  <c r="C24" i="30" s="1"/>
  <c r="C47" i="30" s="1"/>
  <c r="C48" i="30" s="1"/>
  <c r="C49" i="30" s="1"/>
  <c r="C50" i="30" s="1"/>
  <c r="C51" i="30" s="1"/>
  <c r="C52" i="30" s="1"/>
  <c r="C53" i="30" s="1"/>
  <c r="C54" i="30" s="1"/>
  <c r="C55" i="30" s="1"/>
  <c r="C23" i="30"/>
  <c r="D49" i="30"/>
  <c r="D51" i="30" s="1"/>
  <c r="D53" i="30" s="1"/>
  <c r="D55" i="30" s="1"/>
  <c r="D57" i="30" s="1"/>
  <c r="D59" i="30" s="1"/>
  <c r="D61" i="30" s="1"/>
  <c r="D63" i="30" s="1"/>
  <c r="D65" i="30" s="1"/>
  <c r="D67" i="30" s="1"/>
  <c r="D69" i="30" s="1"/>
  <c r="D71" i="30" s="1"/>
  <c r="D73" i="30" s="1"/>
  <c r="D75" i="30" s="1"/>
  <c r="D77" i="30" s="1"/>
  <c r="D79" i="30" s="1"/>
  <c r="D81" i="30" s="1"/>
  <c r="D83" i="30" s="1"/>
  <c r="D48" i="30"/>
  <c r="D50" i="30" s="1"/>
  <c r="D52" i="30" s="1"/>
  <c r="D54" i="30" s="1"/>
  <c r="D56" i="30" s="1"/>
  <c r="D58" i="30" s="1"/>
  <c r="D60" i="30" s="1"/>
  <c r="D62" i="30" s="1"/>
  <c r="D64" i="30" s="1"/>
  <c r="D66" i="30" s="1"/>
  <c r="D68" i="30" s="1"/>
  <c r="D70" i="30" s="1"/>
  <c r="D72" i="30" s="1"/>
  <c r="D74" i="30" s="1"/>
  <c r="D76" i="30" s="1"/>
  <c r="D78" i="30" s="1"/>
  <c r="D80" i="30" s="1"/>
  <c r="D82" i="30" s="1"/>
  <c r="C24" i="29"/>
  <c r="G38" i="29"/>
  <c r="G39" i="29"/>
  <c r="G40" i="29"/>
  <c r="G41" i="29"/>
  <c r="G42" i="29"/>
  <c r="C22" i="30"/>
  <c r="G60" i="29"/>
  <c r="G62" i="29"/>
  <c r="G64" i="29"/>
  <c r="G66" i="29"/>
  <c r="G68" i="29"/>
  <c r="G70" i="29"/>
  <c r="G72" i="29"/>
  <c r="G74" i="29"/>
  <c r="G76" i="29"/>
  <c r="G78" i="29"/>
  <c r="G80" i="29"/>
  <c r="G82" i="29"/>
  <c r="G84" i="29"/>
  <c r="I30" i="30" l="1"/>
  <c r="G30" i="30"/>
  <c r="I25" i="30"/>
  <c r="G25" i="30"/>
  <c r="I21" i="30"/>
  <c r="G21" i="30"/>
  <c r="I17" i="30"/>
  <c r="G17" i="30"/>
  <c r="I29" i="30"/>
  <c r="G29" i="30"/>
  <c r="I24" i="30"/>
  <c r="G24" i="30"/>
  <c r="I23" i="30"/>
  <c r="G23" i="30"/>
  <c r="I19" i="30"/>
  <c r="G19" i="30"/>
  <c r="I18" i="30"/>
  <c r="I11" i="30"/>
  <c r="I26" i="30"/>
  <c r="I15" i="30"/>
  <c r="I10" i="30"/>
  <c r="I13" i="30"/>
  <c r="I16" i="30"/>
  <c r="I79" i="30"/>
  <c r="I75" i="30"/>
  <c r="I71" i="30"/>
  <c r="I67" i="30"/>
  <c r="I63" i="30"/>
  <c r="I59" i="30"/>
  <c r="I55" i="30"/>
  <c r="I51" i="30"/>
  <c r="I47" i="30"/>
  <c r="I77" i="30"/>
  <c r="I73" i="30"/>
  <c r="I69" i="30"/>
  <c r="I65" i="30"/>
  <c r="I61" i="30"/>
  <c r="I57" i="30"/>
  <c r="I53" i="30"/>
  <c r="I49" i="30"/>
</calcChain>
</file>

<file path=xl/sharedStrings.xml><?xml version="1.0" encoding="utf-8"?>
<sst xmlns="http://schemas.openxmlformats.org/spreadsheetml/2006/main" count="841" uniqueCount="494">
  <si>
    <t>Наименование</t>
  </si>
  <si>
    <t>Фактические действия по присоединению и обеспечению работы устройств в электрической сети</t>
  </si>
  <si>
    <t>х</t>
  </si>
  <si>
    <t>№</t>
  </si>
  <si>
    <t>Подготовка, выдача сетевой организацией технических условий и их согласование</t>
  </si>
  <si>
    <t>Разработка сетевой организацией проектной документации по строительству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</si>
  <si>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Выполнение сетевой организацией, мероприятий, связанных  со строительством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</si>
  <si>
    <t>3.1.</t>
  </si>
  <si>
    <t>строительство воздушных линий</t>
  </si>
  <si>
    <t>3.2.</t>
  </si>
  <si>
    <t>строительство кабельных линий</t>
  </si>
  <si>
    <t>3.3.</t>
  </si>
  <si>
    <t>строительство пунктов секционирования</t>
  </si>
  <si>
    <t>3.4.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</si>
  <si>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</si>
  <si>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3.5.</t>
  </si>
  <si>
    <t>строительство центров питания, подстанций уровнем напряжения 35 кВ и выше (ПС)</t>
  </si>
  <si>
    <t>Проверка сетевой организацией выполнения заявителем ТУ</t>
  </si>
  <si>
    <t>Участие в осмотре должностным лицом Ростехнадзора присоединяемых устройств</t>
  </si>
  <si>
    <t>КТП киоскового типа</t>
  </si>
  <si>
    <t>КТП блочного типа в бетонной оболочке</t>
  </si>
  <si>
    <t>Диапазон присоединяемой максимальной мощности, кВт</t>
  </si>
  <si>
    <t>свыше 150</t>
  </si>
  <si>
    <t xml:space="preserve">строительство объектов электросетевого хозяйства
 на уровне напряжения 0.4 кВ </t>
  </si>
  <si>
    <t xml:space="preserve">строительство объектов электросетевого хозяйства
 на уровне напряжения 6-10 кВ </t>
  </si>
  <si>
    <t>Приложение 1</t>
  </si>
  <si>
    <t>Расчет необходимой валовой выручки сетевой организации на технологическое присоединение</t>
  </si>
  <si>
    <t>№
п/п</t>
  </si>
  <si>
    <t>Показатели</t>
  </si>
  <si>
    <t>1</t>
  </si>
  <si>
    <t>Расходы по выполнению мероприятий по технологическому присоединению, всего</t>
  </si>
  <si>
    <t>1.1</t>
  </si>
  <si>
    <t>Вспомогательные материалы</t>
  </si>
  <si>
    <t>1.2</t>
  </si>
  <si>
    <t>Энергия на хозяйственные нужды</t>
  </si>
  <si>
    <t>1.3</t>
  </si>
  <si>
    <t>Оплата труда ППП (без ЕСН)</t>
  </si>
  <si>
    <t>1.4</t>
  </si>
  <si>
    <t>Отчисления на страховые взносы</t>
  </si>
  <si>
    <t>1.5</t>
  </si>
  <si>
    <t>Прочие расходы, всего, в том числе:</t>
  </si>
  <si>
    <t>1.5.1</t>
  </si>
  <si>
    <t>- работы и услуги производственного характера</t>
  </si>
  <si>
    <t>1.5.2</t>
  </si>
  <si>
    <t>- налоги и сборы, уменьшающие н/о базу на прибыль организаций, всего</t>
  </si>
  <si>
    <t>1.5.3</t>
  </si>
  <si>
    <t>- работы и услуги непроизводственного характера, в т.ч.:</t>
  </si>
  <si>
    <t>1.5.3.1</t>
  </si>
  <si>
    <t>услуги связи</t>
  </si>
  <si>
    <t>1.5.3.2</t>
  </si>
  <si>
    <t>расходы на охрану и пожарную безопасность</t>
  </si>
  <si>
    <t>1.5.3.3</t>
  </si>
  <si>
    <t>расходы на информационное обслуживание, консультационные и юридические услуги</t>
  </si>
  <si>
    <t>1.5.3.4</t>
  </si>
  <si>
    <t>плата за аренду имущества</t>
  </si>
  <si>
    <t>1.5.3.5</t>
  </si>
  <si>
    <t>другие прочие расходы, связанные с производством и реализацией</t>
  </si>
  <si>
    <t>1.6</t>
  </si>
  <si>
    <t>Внереализационные расходы, всего</t>
  </si>
  <si>
    <t>1.6.1</t>
  </si>
  <si>
    <t>- расходы на услуги банков</t>
  </si>
  <si>
    <t>1.6.2</t>
  </si>
  <si>
    <t>- % за пользование кредитом</t>
  </si>
  <si>
    <t>1.6.4</t>
  </si>
  <si>
    <t>- прочие обоснованные расходы</t>
  </si>
  <si>
    <t>1.6.5</t>
  </si>
  <si>
    <t>- денежные выплаты социального характера
(по Коллективному договору)</t>
  </si>
  <si>
    <t>1.6.6</t>
  </si>
  <si>
    <t>- другие расходы из прибыли (налог на прибыль)</t>
  </si>
  <si>
    <t>2</t>
  </si>
  <si>
    <t>3</t>
  </si>
  <si>
    <t>4</t>
  </si>
  <si>
    <t>Необходимая валовая выручка (сумма п. 1 - 3)</t>
  </si>
  <si>
    <t>Приложение 2</t>
  </si>
  <si>
    <t>Калькуляция стоимости мероприятий, осуществляемых при технологическом присоединении единицы мощности (1 кВт)</t>
  </si>
  <si>
    <t xml:space="preserve">№ </t>
  </si>
  <si>
    <t>Наименование мероприятий</t>
  </si>
  <si>
    <t>Разбивка НВВ согласно приложения 1 по каждому мероприятию (руб.)</t>
  </si>
  <si>
    <t>Объем максимальной мощности, (кВт)</t>
  </si>
  <si>
    <t>Ставки для расчета платы по каждому мероприятию, (руб/кВт)</t>
  </si>
  <si>
    <t>Подготовка и выдача сетевой организацией технических условий Заявителю (ТУ)</t>
  </si>
  <si>
    <t xml:space="preserve">Разработка сетевой организацией проектной документации по строительству "последней мили"
</t>
  </si>
  <si>
    <t>3.1</t>
  </si>
  <si>
    <t>строительство воздушных  линий</t>
  </si>
  <si>
    <t>3.2</t>
  </si>
  <si>
    <t>строительство кабельных  линий</t>
  </si>
  <si>
    <t>3.3</t>
  </si>
  <si>
    <t>3.4</t>
  </si>
  <si>
    <t>строительство комплектных трансформаторных подстанций (КТП), распределительных трансформаторных подстанций (РТП) с с уровнем напряжения до 35 кВ</t>
  </si>
  <si>
    <t>3.5</t>
  </si>
  <si>
    <t>строительство центров питания; подстанций уровнем напряжения 35 кВ и выше (ПС)</t>
  </si>
  <si>
    <t>организация автоматизированного учета электроэнергии</t>
  </si>
  <si>
    <t>Проверка сетевой организацией выполнения Заявителем ТУ</t>
  </si>
  <si>
    <t>5</t>
  </si>
  <si>
    <t>6</t>
  </si>
  <si>
    <t>Фактические действия по присоединению и обеспечению работы Устройств в электрической сети</t>
  </si>
  <si>
    <t>1.</t>
  </si>
  <si>
    <t>2.</t>
  </si>
  <si>
    <t>3.</t>
  </si>
  <si>
    <t>4.</t>
  </si>
  <si>
    <t>5.</t>
  </si>
  <si>
    <t>руб./кВт (без НДС)</t>
  </si>
  <si>
    <t>тыс. руб. (без НДС)</t>
  </si>
  <si>
    <t>КЛЭП</t>
  </si>
  <si>
    <t>ВЛЭП</t>
  </si>
  <si>
    <t>2. Кабельные линии электропередач</t>
  </si>
  <si>
    <t>1. Воздушные линии электропередач</t>
  </si>
  <si>
    <t>3.Всего</t>
  </si>
  <si>
    <t>1.Воздушные линии электропередач</t>
  </si>
  <si>
    <t>0,4 кВ</t>
  </si>
  <si>
    <t>Введенная мощность,  кВт</t>
  </si>
  <si>
    <t>Фактически построено ЛЭП, км</t>
  </si>
  <si>
    <t xml:space="preserve">мачтовая КТП  </t>
  </si>
  <si>
    <t>до 150 включительно</t>
  </si>
  <si>
    <t>до 150 кВт</t>
  </si>
  <si>
    <r>
      <t xml:space="preserve">Ставки* равны стандартизированным тарифным ставкам С4 х k </t>
    </r>
    <r>
      <rPr>
        <sz val="8"/>
        <color theme="1"/>
        <rFont val="Cambria"/>
        <family val="1"/>
        <charset val="204"/>
      </rPr>
      <t>изм.ст</t>
    </r>
    <r>
      <rPr>
        <sz val="9"/>
        <color theme="1"/>
        <rFont val="Cambria"/>
        <family val="1"/>
        <charset val="204"/>
      </rPr>
      <t>.</t>
    </r>
  </si>
  <si>
    <t xml:space="preserve">                                                                                                                             текущие цены, руб./кВт (без НДС)</t>
  </si>
  <si>
    <t xml:space="preserve">Расходы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 </t>
  </si>
  <si>
    <t xml:space="preserve">Выполнение сетевой организацией мероприятий, связанных со строительством "последней мили" </t>
  </si>
  <si>
    <t xml:space="preserve">Контактное лицо: Долгишев Сергей Анатольевич, тел. 24-16-24 </t>
  </si>
  <si>
    <t>Наименование 
мероприятий</t>
  </si>
  <si>
    <t>Объем мощности, 
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</si>
  <si>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</si>
  <si>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</si>
  <si>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</si>
  <si>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 xml:space="preserve">Фактические расходы на строительство подстанций 
за 3 предыдущих года </t>
  </si>
  <si>
    <t>2. Средневзвещенные величины</t>
  </si>
  <si>
    <t>Наименование мероприятия</t>
  </si>
  <si>
    <t>Обозначение</t>
  </si>
  <si>
    <t>При постоянной схеме энергоснабжения</t>
  </si>
  <si>
    <t>При временной схеме энергоснабжения*</t>
  </si>
  <si>
    <t>Утверждено 2015 год</t>
  </si>
  <si>
    <t>% рост</t>
  </si>
  <si>
    <t>руб./кВт</t>
  </si>
  <si>
    <t xml:space="preserve">Проверка сетевой организацией выполнения Заявителем технических условий </t>
  </si>
  <si>
    <t>Участие сетевой организации в осмотре (обследовании) должностным лицом органа федерального государственного энергетического надзора присоединяемых Устройств**</t>
  </si>
  <si>
    <t>Осуществление сетевой организацией фактического присоединения объектов Заявителя к электрическим сетям и включение коммунационного аппарата (фиксация коммутационного аппарата в положение "включено")</t>
  </si>
  <si>
    <t xml:space="preserve">Примечание: </t>
  </si>
  <si>
    <t xml:space="preserve"> * - Применяется также для технологического присоединения  передвижных энергопринимающих устройств Заявителей с максимальной мощностью до 150 кВт включительно (с учетом ранее присоединенной в данной точке присоединения мощности)</t>
  </si>
  <si>
    <t>** Стандартизированная тарифная ставка С1.3 не применяется в отношении технологического присоединения следующих заявителей:</t>
  </si>
  <si>
    <t xml:space="preserve">- заявителей - юридических лиц или индивидуальных предпринимателей в целях технологического присоединения по одному источнику электроснабжения энергопринимающих устройств, максимальная мощность которых составляет до 150 кВт включительно (с учетом ранее присоединенной в данной точке присоединения энергопринимающих устройств);
</t>
  </si>
  <si>
    <t>- заявителей - юридических лиц или индивидуальных предпринимателей, максимальная мощность которых составляет свыше 150 кВт и менее 670 кВт, в случае осуществления технологического присоединения энергопринимающих устройств указанных заявителей по третьей категории надежности (по одному источнику электроснабжения) к электрическим сетям классом напряжения до 10кВ включительно (с  учетом ранее присоединенной в данной точке присоединения мощности);</t>
  </si>
  <si>
    <t>- заявителей в целях временного технологического присоединения, предусмотренного разделом VII Правил технологического присоединения;</t>
  </si>
  <si>
    <t xml:space="preserve">-заявителей - физических лиц в целях технологического присоединения энергопринимающих устройств, максимальная мощность которых составляет до 15 кВт включительно (с учетом ранее присоединенных в данной точке присоединения энергопринимающих устройств), которые используются для бытовых и иных нужд, не связанных с осуществлением предпринимательской деятельности, и электроснабжение которых предусматривается по одному источнику
</t>
  </si>
  <si>
    <t>№ п/п</t>
  </si>
  <si>
    <t>Уровень напряжения в точке присоединения  мощности Заявителя</t>
  </si>
  <si>
    <t>Единица измерения</t>
  </si>
  <si>
    <t>Размер стандартизированных тарифных ставок для Заявителей, за исключением Заявителей, плата для которых устанавливается по п.18 Методических указаний и Заявителей с присоединяемой маскимальной мощностью до 150 кВ, включительно с учетом ранее присоединенной</t>
  </si>
  <si>
    <t xml:space="preserve">Размер стандартизированных тарифных ставок для Заявителей и с присоединяемой мощностью до 150 кВт, включительно (с учетом ранее присоединенной в данной точке присоединения) </t>
  </si>
  <si>
    <t>Стандартизированная тарифная ставка на покрытие расходов сетевой организации на строительство воздушных линий электропередачи в расчете на 1 км линий</t>
  </si>
  <si>
    <t>С2</t>
  </si>
  <si>
    <t>руб./км</t>
  </si>
  <si>
    <t>Х</t>
  </si>
  <si>
    <t>1.1.</t>
  </si>
  <si>
    <t>строительство ВЛИ-0,4 кВ, СИП 4-4х35</t>
  </si>
  <si>
    <t>НН (0,4 кВ и ниже)</t>
  </si>
  <si>
    <t>1.2.</t>
  </si>
  <si>
    <t>строительство ВЛИ-0,4 кВ, СИП 4-4х50</t>
  </si>
  <si>
    <t>1.3.</t>
  </si>
  <si>
    <t>строительство ВЛИ-0,4 кВ, СИП 4-4х70</t>
  </si>
  <si>
    <t>1.4.</t>
  </si>
  <si>
    <t>строительство ВЛИ-0,4 кВ,  СИП 4-4х95</t>
  </si>
  <si>
    <t>1.5.</t>
  </si>
  <si>
    <t>строительство ВЛЗ-10 кВ, СИП 3-1x50</t>
  </si>
  <si>
    <t>СН2 (20-1 кВ), НН (0,4 кВ и ниже)</t>
  </si>
  <si>
    <t>1.6.</t>
  </si>
  <si>
    <t>строительство ВЛЗ-10 кВ, СИП 3-1х70</t>
  </si>
  <si>
    <t>1.7.</t>
  </si>
  <si>
    <t>строительство одноцепной ВЛ-35 кВ на железобетонных промежуточных и металлических анкерных опорах с проводом АС-95</t>
  </si>
  <si>
    <t>СН 1 (35кВ); СН2 (20-1 кВ)</t>
  </si>
  <si>
    <t>1.8.</t>
  </si>
  <si>
    <t>строительство двухцепной ВЛ-35 кВ на железобетонных промежуточных и металлических анкерных опорах с проводом АС-95</t>
  </si>
  <si>
    <t>1.9.</t>
  </si>
  <si>
    <t>строительство одноцепной ВЛ-35 кВ на железобетонных промежуточных и металлических анкерных опорах с проводом АС-120</t>
  </si>
  <si>
    <t>1.10.</t>
  </si>
  <si>
    <t>строительство двухцепной ВЛ-35 кВ на железобетонных промежуточных и металлических анкерных опорах с проводом АС-120</t>
  </si>
  <si>
    <t>1.11.</t>
  </si>
  <si>
    <t>строительство одноцепной ВЛ-110 кВ на железобетонных промежуточных и металлических анкерных опорах с проводом АС-95</t>
  </si>
  <si>
    <t>ВН (110 кВ); СН 1 (35кВ)</t>
  </si>
  <si>
    <t>1.12.</t>
  </si>
  <si>
    <t>строительство одноцепной ВЛ-110 кВ на железобетонных промежуточных и металлических анкерных опорах с проводом АС-120</t>
  </si>
  <si>
    <t>1.13.</t>
  </si>
  <si>
    <t>строительство  двухцепной ВЛ-110 кВ на железобетонных промежуточных и металлических анкерных опорах с проводом АС-95</t>
  </si>
  <si>
    <t>1.14.</t>
  </si>
  <si>
    <t>строительство двухцепной ВЛ-110 кВ на железобетонных промежуточных и металлических анкерных опорах с проводом АС-120.</t>
  </si>
  <si>
    <t xml:space="preserve">2. </t>
  </si>
  <si>
    <t xml:space="preserve">Стандартизированная тарифная ставка на покрытие расходов сетевой органиазции на строительство кабельных линий электропередачи в расчете на 1 км линий </t>
  </si>
  <si>
    <t>С3</t>
  </si>
  <si>
    <t>2.1.</t>
  </si>
  <si>
    <t>строительство КЛ-0,4 кВ, АСБ-1 4x120</t>
  </si>
  <si>
    <t>2.2.</t>
  </si>
  <si>
    <t>строительство КЛ-0,4 кВ, АСБ-1 4x150</t>
  </si>
  <si>
    <t>2.3.</t>
  </si>
  <si>
    <t>строительство КЛ-0,4 кВ, АСБ-1 4x185</t>
  </si>
  <si>
    <t>2.4.</t>
  </si>
  <si>
    <t>строительство КЛ-0,4 кВ, АСБ-1 4x240</t>
  </si>
  <si>
    <t>2.5.</t>
  </si>
  <si>
    <t>строительство КЛ-10(6) кВ, АСБ-10 3x120</t>
  </si>
  <si>
    <t xml:space="preserve"> СН2 (20-1 кВ)</t>
  </si>
  <si>
    <t>2.6.</t>
  </si>
  <si>
    <t>строительство KЛ-10(6) кВ, АСБ-10 3x150</t>
  </si>
  <si>
    <t>2.7.</t>
  </si>
  <si>
    <t>строительство КЛ-10(6) кВ, АСБ-10 3x185</t>
  </si>
  <si>
    <t>2.8.</t>
  </si>
  <si>
    <t>строительство КЛ-10(6) кВ, АСБ-10 3x240</t>
  </si>
  <si>
    <t>2.9.</t>
  </si>
  <si>
    <t>строительство КЛ-35 кВ в земле кабелем из сшитого полиэтилена с номинальным сечением жил 50 мм2</t>
  </si>
  <si>
    <t>2.10.</t>
  </si>
  <si>
    <t>строительство КЛ-35 кВ в земле кабелем из сшитого полиэтилена с номинальным сечением жил 70 мм2</t>
  </si>
  <si>
    <t>2.11.</t>
  </si>
  <si>
    <t>строительство  КЛ-110 кВ в земле кабелем из сшитого полиэтилена с номинальным сечением жил 185 мм²</t>
  </si>
  <si>
    <t xml:space="preserve">ВН (110 кВ); СН 1 (35кВ); </t>
  </si>
  <si>
    <t>2.12.</t>
  </si>
  <si>
    <t>строительство  КЛ-110 кВ в земле кабелем из сшитого полиэтилена с номинальным сечением жил 240 мм²</t>
  </si>
  <si>
    <t>Стандартизированная тарифная ставка на покрытие расходов сетевой организации на строительство пунктов секционирования (10 кВ, реклоузер с 2-мя разъединителями)</t>
  </si>
  <si>
    <t>СН2 (20-1 кВ)</t>
  </si>
  <si>
    <t>С4</t>
  </si>
  <si>
    <t>Стандартизированная тарифная ставка на покрытие расходов сетевой организации строительство комплексных трансформаторных подстанций (КТП), распределительных трансформаторных подстанций (РТП) до 35 кВ</t>
  </si>
  <si>
    <t>4.1.</t>
  </si>
  <si>
    <t>строительство мачтовой КТП 25-10/0,4 кВ</t>
  </si>
  <si>
    <t>НН (0,4 кВ и ниже); СН2 (20-1кВ)</t>
  </si>
  <si>
    <t>4.2.</t>
  </si>
  <si>
    <t>строительство мачтовой КТП 40-10/0,4 кВ</t>
  </si>
  <si>
    <t>4.3.</t>
  </si>
  <si>
    <t>строительство мачтовой КТП 63-10/0,4 кВ</t>
  </si>
  <si>
    <t>4.4.</t>
  </si>
  <si>
    <t>строительство КТП киоскового типа 100-10/0,4</t>
  </si>
  <si>
    <t>4.5.</t>
  </si>
  <si>
    <t>строительство КТП киоскового типа 160-10/0,4</t>
  </si>
  <si>
    <t>4.6.</t>
  </si>
  <si>
    <t>строительство КТП киоскового типа 250-10/0,4</t>
  </si>
  <si>
    <t>4.7.</t>
  </si>
  <si>
    <t>строительство КТП киоскового типа 400-10/0,4</t>
  </si>
  <si>
    <t>4.8.</t>
  </si>
  <si>
    <t>строительство КТП киоскового типа 630-10/0,4</t>
  </si>
  <si>
    <t>4.9.</t>
  </si>
  <si>
    <t>строительство КТП киоскового типа 1000-10/0,4</t>
  </si>
  <si>
    <t>4.10.</t>
  </si>
  <si>
    <t>строительство двухтрансформаторной КТП 250-10/0,4</t>
  </si>
  <si>
    <t>4.11.</t>
  </si>
  <si>
    <t>строительство двухтрансформаторной КТП 400-10/0,4</t>
  </si>
  <si>
    <t>4.12.</t>
  </si>
  <si>
    <t>строительство двухтрансформаторной КТП 630-10/0,4</t>
  </si>
  <si>
    <t>4.13.</t>
  </si>
  <si>
    <t>строительство двухтрансформаторной КТП 1000-10/0,4</t>
  </si>
  <si>
    <t>Стандартизированная ставка на покрытие расходов сетевой организации на строительство центров питания, подстанций уровнем напряжения 35 кВ и выше</t>
  </si>
  <si>
    <t>5.1.</t>
  </si>
  <si>
    <t>строительство открытой однотрансформаторной ПС 35/0,4 кВ по схеме 35-3H с трансформатором 630 кВА</t>
  </si>
  <si>
    <t>5.2.</t>
  </si>
  <si>
    <t>строительство открытой однотрансформаторной ПС 35/0,4 кВ по схеме 35-3H с трансформатором 1000 кВА</t>
  </si>
  <si>
    <t>5.3.</t>
  </si>
  <si>
    <t>строительство открытой однотрансформаторной ПС 35/0,4 кВ по схеме 35-3H с трансформатором 1600 кВА</t>
  </si>
  <si>
    <t>5.4.</t>
  </si>
  <si>
    <t>строительство открытой двухтрансформаторной ПС 35/0,4 кВ по схеме 35-4Н с трансформаторами 2*630 кВА</t>
  </si>
  <si>
    <t>5.5.</t>
  </si>
  <si>
    <t>строительство открытой двухтрансформаторной ПС 35/0,4 кВ по схеме 35-4Н с трансформаторами 2*1000 кВА</t>
  </si>
  <si>
    <t>5.6.</t>
  </si>
  <si>
    <t>строительство открытой двухтрансформаторной ПС 35/0,4 кВ по схеме 35-4Н с трансформаторами 2* 1600 кВА</t>
  </si>
  <si>
    <t>5.7.</t>
  </si>
  <si>
    <t>строительство открытой двухтрансформаторной ПС 35/0,4 кВ по схеме 35-5Н с трансформаторами 2*630 кВА</t>
  </si>
  <si>
    <t>5.8.</t>
  </si>
  <si>
    <t>строительство открытой двухтрансформаторной ПС 35/0,4 кВ по схеме 35-5Н с трансформаторами 2* 1000 кВА</t>
  </si>
  <si>
    <t>5.9.</t>
  </si>
  <si>
    <t>строительство открытой двухтрансформаторной ПС 35/0,4 кВ по схеме 35-5Н с трансформаторами 2* 1600 кВА</t>
  </si>
  <si>
    <t>5.10.</t>
  </si>
  <si>
    <t>строительство открытой однотрансформаторной ПС 35/6-10 кВ по схеме 35-3H с трансформатором 1000 кВА</t>
  </si>
  <si>
    <t>5.11.</t>
  </si>
  <si>
    <t>строительство открытой однотрансформаторной ПС 35/6-10 кВ по схеме 35-3H с трансформатором 1600 кВА</t>
  </si>
  <si>
    <t>5.12.</t>
  </si>
  <si>
    <t>строительство открытой однотрансформаторной ПС 35/6-10 кВ по схеме 35-3H с трансформатором 2500 кВА</t>
  </si>
  <si>
    <t>5.13.</t>
  </si>
  <si>
    <t>строительство открытой однотрансформаторной ПС 35/6-10 кВ по схеме 35-3H с трансформатором 4000 кВА</t>
  </si>
  <si>
    <t>5.14.</t>
  </si>
  <si>
    <t>строительство открытой однотрансформаторной ПС 35/6-10 кВ по схеме 35-3H с трансформатором 6300 кВА</t>
  </si>
  <si>
    <t>5.15.</t>
  </si>
  <si>
    <t>строительство открытой двухтрансформаторной ПС 35/6-10 кВ по схеме 35-4Н с трансформаторами 2* 1000 кВА</t>
  </si>
  <si>
    <t>5.16.</t>
  </si>
  <si>
    <t>строительство открытой двухтрансформаторной ПС 35/6-10 кВ по схеме 35-4Н с трансформаторами 2* 1600 КВА</t>
  </si>
  <si>
    <t>5.17.</t>
  </si>
  <si>
    <t>строительство открытой двухтрансформаторной ПС 35/6-10 кВ по схеме 35-4Н с трансформаторами 2*2500 кВА</t>
  </si>
  <si>
    <t>5.18.</t>
  </si>
  <si>
    <t>строительство открытой двухтрансформаторной ПС 35/6-10 кВ по схеме 35-4Н с трансформаторами 2*4000 кВА</t>
  </si>
  <si>
    <t>5.19.</t>
  </si>
  <si>
    <t>строительство открытой двухтрансформаторной ПС 35/6-10 кВ по схеме 35-4Н с трансформаторами 2*6300 кВА</t>
  </si>
  <si>
    <t>5.20.</t>
  </si>
  <si>
    <t>строительство открытой двухтрансформаторной ПС 35/6-10 кВ по схеме 35-5Н с трансформаторами 2* 1000 кВА</t>
  </si>
  <si>
    <t>5.21.</t>
  </si>
  <si>
    <t>строительство открытой двухтрансформаторной ПС 35/6-10 кВ по схеме 35-5Н с трансформаторами 2*1600 кВА</t>
  </si>
  <si>
    <t>5.22.</t>
  </si>
  <si>
    <t>строительство открытой двухтрансформаторной ПС 35/6-10 кВ по схеме 35-5Н с трансформаторами 2*2500 кВА</t>
  </si>
  <si>
    <t>5.23.</t>
  </si>
  <si>
    <t>строительство открытой двухтрансформаторной ПС 35/6-10 кВ по схеме 35-5Н с трансформаторами 2*4000 кВА</t>
  </si>
  <si>
    <t>5.24.</t>
  </si>
  <si>
    <t>строительство открытой двухтрансформаторной ПС 35/6-10 кВ по схеме 35-5Н с трансформаторами 2*6300 кВА</t>
  </si>
  <si>
    <t>5.25.</t>
  </si>
  <si>
    <t>строительство открытой однотрансформаторной ПС 35/6-10 кВ по схеме 35-9 с трансформатором 1000 кВА</t>
  </si>
  <si>
    <t>5.26.</t>
  </si>
  <si>
    <t>строительство открытой однотрансформаторной ПС 35/6-10 кВ по схеме 35-9 с трансформатором 1600 кВА</t>
  </si>
  <si>
    <t>5.27.</t>
  </si>
  <si>
    <t>строительство открытой однотрансформаторной ПС 35/6-10 кВ по схеме 35-9 с трансформатором 2500 кВА</t>
  </si>
  <si>
    <t>5.28.</t>
  </si>
  <si>
    <t>строительство открытой однотрансформаторной ПС 35/6-10 кВ по схеме 35-9 с трансформатором 4000 кВА</t>
  </si>
  <si>
    <t>5.29.</t>
  </si>
  <si>
    <t>строительство открытой однотрансформаторной ПС 35/6-10 кВ по схеме 35-9 с трансформатором 6300 кВА</t>
  </si>
  <si>
    <t>строительство открытой однотрансформаторной ПС 110/6-10 кВ по схеме 110-3Н с трансформатором 6300 кВА</t>
  </si>
  <si>
    <t>строительство открытой однотрансформаторной ПС 110/6-10 кВ по схеме 110-3Н с трансформатором 10000 кВА</t>
  </si>
  <si>
    <t>строительство открытой двухтрансформаторной ПС 110/6-10 кВ по схеме 110-4Н с трансформаторами 2*6300 кВА</t>
  </si>
  <si>
    <t>строительство открытой двухтрансформаторной ПС 110/6-10 кВ по схеме 110-4Н с трансформаторами 2*10000 кВА</t>
  </si>
  <si>
    <t>5.30.</t>
  </si>
  <si>
    <t>строительство открытой двухтрансформаторной ПС 110/6-10 кВ по схеме 110-5Н с трансформаторами 2*6300 кВА</t>
  </si>
  <si>
    <t>5.31.</t>
  </si>
  <si>
    <t>строительство открытой двухтрансформаторной ПС 110/6-10 кВ по схеме 110-5Н с трансформаторами 2*10000 кВА</t>
  </si>
  <si>
    <t>5.32.</t>
  </si>
  <si>
    <t>строительство открытой двухтрансформаторной ПС 110/6-10 кВ по схеме 110-9 с трансформаторами 2*6300 кВА</t>
  </si>
  <si>
    <t>5.33.</t>
  </si>
  <si>
    <t>строительство открытой двухтрансформаторной ПС 110/6-10 кВ по схеме 110-9 с трансформаторами 2*10000 кВА</t>
  </si>
  <si>
    <t>Размер ставок за единицу максимальной мощности для Заявителей, за исключением Заявителей, плата для которых устанавливается по п.18 Методических указаний и Заявителей с присоединяемой маскимальной мощностью до 150 кВ, включительно с учетом ранее присоединенной</t>
  </si>
  <si>
    <t xml:space="preserve">Размер ставок за единицу максимальной мощности для Заявителей с присоединяемой мощностью до 150 кВт, включительно (с учетом ранее присоединенной в данной точке присоединения) </t>
  </si>
  <si>
    <t>Утверждено  2015 год</t>
  </si>
  <si>
    <t>ниже 35 кВ</t>
  </si>
  <si>
    <t>С1*</t>
  </si>
  <si>
    <t>руб/кВт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</si>
  <si>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</si>
  <si>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</t>
  </si>
  <si>
    <t>3.1.1.</t>
  </si>
  <si>
    <t>3.1.2.</t>
  </si>
  <si>
    <t>3.1.3.</t>
  </si>
  <si>
    <t>3.1.4.</t>
  </si>
  <si>
    <t>строительство ВЛИ-0,4 кВ, СИП 4-4х95</t>
  </si>
  <si>
    <t>3.1.5.</t>
  </si>
  <si>
    <t>3.1.6.</t>
  </si>
  <si>
    <t>3.1.7.</t>
  </si>
  <si>
    <t>СН1 (35 кВ)</t>
  </si>
  <si>
    <t>3.1.8.</t>
  </si>
  <si>
    <t>3.1.9.</t>
  </si>
  <si>
    <t>3.1.10.</t>
  </si>
  <si>
    <t xml:space="preserve">3.2. </t>
  </si>
  <si>
    <t>3.2.1.</t>
  </si>
  <si>
    <t>3.2.2.</t>
  </si>
  <si>
    <t>3.2.3.</t>
  </si>
  <si>
    <t>3.2.4.</t>
  </si>
  <si>
    <t>3.2.5.</t>
  </si>
  <si>
    <t>строительство КЛ-10(6) кВ, АСБ-10- 3x120</t>
  </si>
  <si>
    <t>3.2.6.</t>
  </si>
  <si>
    <t>строительство KЛ-10(6) кВ, АСБ-10- 3x150</t>
  </si>
  <si>
    <t>3.2.7.</t>
  </si>
  <si>
    <t>строительство КЛ-10(6) кВ, АСБ-10- 3x185</t>
  </si>
  <si>
    <t>3.2.8.</t>
  </si>
  <si>
    <t>строительство КЛ-10(6) кВ, АСБ-10- 3x240</t>
  </si>
  <si>
    <t>3.2.9.</t>
  </si>
  <si>
    <t>3.2.10.</t>
  </si>
  <si>
    <t>строительство пунктов секционирования (10 кВ, реклоузер с 2-мя разъединителями)</t>
  </si>
  <si>
    <t xml:space="preserve">3.4. </t>
  </si>
  <si>
    <t>строительство комплексных трансформаторных подстанций (КТП), распределительных трансформаторных подстанций (РТП) до 35 кВ</t>
  </si>
  <si>
    <t>3.4.1.</t>
  </si>
  <si>
    <t>3.4.2.</t>
  </si>
  <si>
    <t>3.4.3.</t>
  </si>
  <si>
    <t>3.4.4.</t>
  </si>
  <si>
    <t>3.4.5.</t>
  </si>
  <si>
    <t>3.4.6.</t>
  </si>
  <si>
    <t>3.4.7.</t>
  </si>
  <si>
    <t>3.4.8.</t>
  </si>
  <si>
    <t>3.4.9.</t>
  </si>
  <si>
    <t>3.4.10.</t>
  </si>
  <si>
    <t>строительство 2-х трансформаторной КТП 250-10/0,4</t>
  </si>
  <si>
    <t>3.4.11.</t>
  </si>
  <si>
    <t>строительство 2-х трансформаторной КТП 400-10/0,4</t>
  </si>
  <si>
    <t>3.4.12.</t>
  </si>
  <si>
    <t>строительство 2-х трансформаторной КТП 630-10/0,4</t>
  </si>
  <si>
    <t>3.4.13.</t>
  </si>
  <si>
    <t>строительство 2-х трансформаторной КТП 1000-10/0,4</t>
  </si>
  <si>
    <t>строительство центров питания, подстанций уровнем напряжения 35 кВ и выше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</si>
  <si>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</si>
  <si>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</si>
  <si>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</si>
  <si>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</si>
  <si>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</si>
  <si>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</si>
  <si>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</si>
  <si>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</si>
  <si>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</si>
  <si>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</si>
  <si>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</si>
  <si>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</si>
  <si>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3.5.13.</t>
  </si>
  <si>
    <t>3.5.14.</t>
  </si>
  <si>
    <t>3.5.15.</t>
  </si>
  <si>
    <t>3.5.16.</t>
  </si>
  <si>
    <t>3.5.17.</t>
  </si>
  <si>
    <t>3.5.18.</t>
  </si>
  <si>
    <t>3.5.19.</t>
  </si>
  <si>
    <t>3.5.20.</t>
  </si>
  <si>
    <t>3.5.21.</t>
  </si>
  <si>
    <t>3.5.22.</t>
  </si>
  <si>
    <t>3.5.23.</t>
  </si>
  <si>
    <t>3.5.24.</t>
  </si>
  <si>
    <t>3.5.25.</t>
  </si>
  <si>
    <t>3.5.26.</t>
  </si>
  <si>
    <t>3.5.27.</t>
  </si>
  <si>
    <t>3.5.28.</t>
  </si>
  <si>
    <t>3.5.29.</t>
  </si>
  <si>
    <t>3.5.30.</t>
  </si>
  <si>
    <t>3.5.31.</t>
  </si>
  <si>
    <t>3.5.32.</t>
  </si>
  <si>
    <t>3.5.33.</t>
  </si>
  <si>
    <t>6.</t>
  </si>
  <si>
    <r>
      <t>* - В соответствии с пунктом 26 Методических указаний по определению размера платы за технологическое присоединение к электрическим сетям (приказ ФСТ РФ от 11.09.2012г. №209-э/1) сумма ставок за единицу максимальной мощности на осуществление организационных мероприятий, указанных в пунктах 1, 4, 5, 6  приложения соответствует значению стандартизированной тарифной ставке</t>
    </r>
    <r>
      <rPr>
        <b/>
        <sz val="12"/>
        <color theme="1"/>
        <rFont val="Times New Roman"/>
        <family val="1"/>
        <charset val="204"/>
      </rPr>
      <t xml:space="preserve"> С1</t>
    </r>
    <r>
      <rPr>
        <sz val="12"/>
        <color theme="1"/>
        <rFont val="Times New Roman"/>
        <family val="1"/>
        <charset val="204"/>
      </rPr>
      <t xml:space="preserve">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</t>
    </r>
  </si>
  <si>
    <t>** Ставка за единицу максимальной мощности по пункту 5 приложения не применяется в отношении технологического присоединения следующих заявителей:</t>
  </si>
  <si>
    <t>Выпадающие доходы/экономия средств</t>
  </si>
  <si>
    <r>
      <t xml:space="preserve">строительство ВЛИ-0,4 кВ, </t>
    </r>
    <r>
      <rPr>
        <i/>
        <sz val="10"/>
        <rFont val="Times New Roman"/>
        <family val="1"/>
        <charset val="204"/>
      </rPr>
      <t>СИП 4-4х35</t>
    </r>
  </si>
  <si>
    <t>3.1.1</t>
  </si>
  <si>
    <t>3.1.2</t>
  </si>
  <si>
    <t>3.1.3</t>
  </si>
  <si>
    <t>3.1.4</t>
  </si>
  <si>
    <t>3.1.5</t>
  </si>
  <si>
    <t>3.1.6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</si>
  <si>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</si>
  <si>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</si>
  <si>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</si>
  <si>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</si>
  <si>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</si>
  <si>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</si>
  <si>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</si>
  <si>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</si>
  <si>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Наименование категорий присоединения</t>
  </si>
  <si>
    <t>Напряжение присоединения, кВ</t>
  </si>
  <si>
    <t>Количество поданных заявок, шт</t>
  </si>
  <si>
    <t>Количество заключённых договоров, шт</t>
  </si>
  <si>
    <t>Присоединяемая мощность, кВт</t>
  </si>
  <si>
    <t>Стоимость технологических присоединений по заключенным договорам, тыс.руб. без НДС</t>
  </si>
  <si>
    <t>Количесство выполненных договоров</t>
  </si>
  <si>
    <t>Присоединённая мощность по выполненным договорам, кВт</t>
  </si>
  <si>
    <r>
      <t xml:space="preserve">Стоимость технологических присоединений </t>
    </r>
    <r>
      <rPr>
        <b/>
        <sz val="9"/>
        <color theme="1"/>
        <rFont val="Times New Roman"/>
        <family val="1"/>
        <charset val="204"/>
      </rPr>
      <t>по выполненным договорам</t>
    </r>
    <r>
      <rPr>
        <sz val="9"/>
        <color theme="1"/>
        <rFont val="Times New Roman"/>
        <family val="1"/>
        <charset val="204"/>
      </rPr>
      <t xml:space="preserve"> ( кроме мероприятий по строительству объектов "последней мили", С1), тыс.руб. без НДС</t>
    </r>
  </si>
  <si>
    <r>
      <t xml:space="preserve">Стоимость технологических присоединений </t>
    </r>
    <r>
      <rPr>
        <b/>
        <sz val="9"/>
        <color theme="1"/>
        <rFont val="Times New Roman"/>
        <family val="1"/>
        <charset val="204"/>
      </rPr>
      <t>по выполненным договорам</t>
    </r>
    <r>
      <rPr>
        <sz val="9"/>
        <color theme="1"/>
        <rFont val="Times New Roman"/>
        <family val="1"/>
        <charset val="204"/>
      </rPr>
      <t xml:space="preserve"> (мероприятия по строительству объектов "последней мили"), тыс.руб. без НДС</t>
    </r>
  </si>
  <si>
    <r>
      <rPr>
        <b/>
        <sz val="9"/>
        <color theme="1"/>
        <rFont val="Times New Roman"/>
        <family val="1"/>
        <charset val="204"/>
      </rPr>
      <t>Фактические расходы</t>
    </r>
    <r>
      <rPr>
        <sz val="9"/>
        <color theme="1"/>
        <rFont val="Times New Roman"/>
        <family val="1"/>
        <charset val="204"/>
      </rPr>
      <t xml:space="preserve"> на технологические присоединения (кроме мероприятий по строительству объектов "последней мили", С1), тыс. руб. без НДС</t>
    </r>
  </si>
  <si>
    <r>
      <rPr>
        <b/>
        <sz val="9"/>
        <color theme="1"/>
        <rFont val="Times New Roman"/>
        <family val="1"/>
        <charset val="204"/>
      </rPr>
      <t>Фактические расходы</t>
    </r>
    <r>
      <rPr>
        <sz val="9"/>
        <color theme="1"/>
        <rFont val="Times New Roman"/>
        <family val="1"/>
        <charset val="204"/>
      </rPr>
      <t xml:space="preserve"> на технологические присоединения (мероприятия по строительству объектов "последней мили"), тыс. руб. без НДС</t>
    </r>
  </si>
  <si>
    <t xml:space="preserve">Выручка сетевой организации от оказания услуг по технологическому присоединению в соответствии с актами выполненных работ 
(тыс. руб. без НДС)
</t>
  </si>
  <si>
    <t>Фактические расходы на технологическое присоединение в соответствии с данными бухгалтерского учета (тыс. руб. без НДС)</t>
  </si>
  <si>
    <t>Доход (убыток), полученный от оказания услуг по технологическому присоединению</t>
  </si>
  <si>
    <t>13=9+10</t>
  </si>
  <si>
    <t>14=11+12</t>
  </si>
  <si>
    <t>15=13-14</t>
  </si>
  <si>
    <t>до 15 кВт</t>
  </si>
  <si>
    <t>до 15 кВт*</t>
  </si>
  <si>
    <t>свыше 15 кВт до 150 кВт</t>
  </si>
  <si>
    <t>свыше 150 кВт до 8900 кВт</t>
  </si>
  <si>
    <t>6-10</t>
  </si>
  <si>
    <t>свыше 8900 кВт</t>
  </si>
  <si>
    <t>35-110</t>
  </si>
  <si>
    <t>И Т О  Г О</t>
  </si>
  <si>
    <t>*не превышающей 15 кВт включительно (с учетом мощности ранее присоединенных в этой точке присоединения энергопринимающих устройств), устанавливается исходя из стоимости мероприятий по технологическому присоединению в размере не более 550 рублей при присоединении заявителя по 3-й категории надежности (по одному источнику электроснабжения) при условии, что расстояние от границ участка заявителя до объектов электросетевого хозяйства необходимого заявителю класса напряжения сетевой организации, в которую подана заявка, составляет не более 300 метров в городах и поселках городского типа и не более 500 метров в сельской местности.</t>
  </si>
  <si>
    <t xml:space="preserve">                            ПРОГНОЗНЫЕ СВЕДЕНИЯ</t>
  </si>
  <si>
    <t xml:space="preserve">              о расходах за технологическое присоединение</t>
  </si>
  <si>
    <t xml:space="preserve">              (наименование сетевой организации)</t>
  </si>
  <si>
    <t xml:space="preserve">1. Полное наименование </t>
  </si>
  <si>
    <t>2. Сокращенное наименование</t>
  </si>
  <si>
    <t xml:space="preserve">3. Место нахождения </t>
  </si>
  <si>
    <t xml:space="preserve">4. Адрес юридического лица </t>
  </si>
  <si>
    <t>5. ИНН</t>
  </si>
  <si>
    <t>7. Ф.И.О. руководителя</t>
  </si>
  <si>
    <t xml:space="preserve">6. КПП </t>
  </si>
  <si>
    <t>на 2017 год</t>
  </si>
  <si>
    <r>
      <t xml:space="preserve">8.2. </t>
    </r>
    <r>
      <rPr>
        <i/>
        <sz val="14"/>
        <color theme="1"/>
        <rFont val="Times New Roman"/>
        <family val="1"/>
        <charset val="204"/>
      </rPr>
      <t>e-mail</t>
    </r>
  </si>
  <si>
    <t>8.1. контактный телефон</t>
  </si>
  <si>
    <t>8. Должностное лицо, ответственное за заполнение формы (должность, ФИО)</t>
  </si>
  <si>
    <t>Факт 2015</t>
  </si>
  <si>
    <t>Ожидаемые данные
2016</t>
  </si>
  <si>
    <t>Плановые показатели 2017</t>
  </si>
  <si>
    <r>
      <t xml:space="preserve">Так же напоминаем, что территориальные сетевые организации ежегодно, </t>
    </r>
    <r>
      <rPr>
        <b/>
        <sz val="12"/>
        <color theme="1"/>
        <rFont val="Times New Roman"/>
        <family val="1"/>
        <charset val="204"/>
      </rPr>
      <t>не позднее 1 ноября</t>
    </r>
    <r>
      <rPr>
        <sz val="12"/>
        <color theme="1"/>
        <rFont val="Times New Roman"/>
        <family val="1"/>
        <charset val="204"/>
      </rPr>
      <t xml:space="preserve">, представляют в органы исполнительной власти субъектов Российской Федерации в области государственного регулирования тарифов прогнозные сведения о расходах за технологическое присоединение на очередной календарный год в соответствии с методическими указаниями по определению размера платы за технологическое присоединение к электрическим сетям с учетом стоимости каждого мероприятия в отдельности, а также с разбивкой по категориям потребителей, уровням напряжения электрических сетей, к которым осуществляется технологическое присоединение, и (или) объемам присоединяемой максимальной мощности, а также сведения о расходах, связанных с осуществлением технологического присоединения к электрическим сетям, не включаемых в плату за технологическое присоединение, в соответствии с методическими указаниями по определению выпадающих доходов, связанных с осуществлением технологического присоединения к электрическим сетям.
</t>
    </r>
  </si>
  <si>
    <t>ИНФОРМАЦИЯ О ФАКТИЧЕСКИ ПОСТРОЕННЫХ РП, КТП, ЦЕНТРОВ ПИТАНИЯ И ПОДСТАНЦИЙ  В 2013-2015гг. И ВВЕДЕННОЙ МОЩНОСТИ</t>
  </si>
  <si>
    <t>ИНФОРМАЦИЯ О ФАКТИЧЕСКИ ПОСТРОЕННЫХ ЛИНИЯХ ЭЛЕКТРОПЕРЕДАЧ В 2013-2015гг. И ВВЕДЕННОЙ МОЩНОСТИ</t>
  </si>
  <si>
    <t>Суммы Приложения 1 и Приложения 2 должны быть равны.</t>
  </si>
  <si>
    <t>Участие в осмотре должностным лицом Ростехнадзора присоединяемых Устройств Заявителя **</t>
  </si>
  <si>
    <t>Факт 2016</t>
  </si>
  <si>
    <t>Факт 2017</t>
  </si>
  <si>
    <t>1-20 кВ</t>
  </si>
  <si>
    <t>35 кВ</t>
  </si>
  <si>
    <t xml:space="preserve"> руб. без НДС в ценах 2001 года </t>
  </si>
  <si>
    <r>
      <t xml:space="preserve">Размер стандартизированных тарифных ставок для Заявителей и с присоединяемой мощностью до 150 кВт, включительно (с учетом ранее присоединенной в данной точке присоединения) </t>
    </r>
    <r>
      <rPr>
        <b/>
        <sz val="12"/>
        <color theme="1"/>
        <rFont val="Times New Roman"/>
        <family val="1"/>
        <charset val="204"/>
      </rPr>
      <t>с 01.10.2017</t>
    </r>
  </si>
  <si>
    <t>Стандартизированные тарифные ставки (С2, С3, С4) на технологическое присоединение 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 к электрическим сетям, включающие расходы сетевой организации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</t>
  </si>
  <si>
    <t>Отчёт о произведённых технологических присоединениях к электрическим сетям за 2015 год</t>
  </si>
  <si>
    <t>Отчёт о произведённых технологических присоединениях к электрическим сетям за 9 месяцев 2016 года</t>
  </si>
  <si>
    <t>Ставки за единицу максимальной мощности (С1, С2, С3, С4) за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 к электрическим сетям на уровне напряжения ниже 35 кВ и максимальной мощности менее 8900 кВ по третьей категории надежности (по одному источнику электроснабжения) (с учетом ранее присоединенной в данной точке присоединения мощности)</t>
  </si>
  <si>
    <t>руб. без НДС</t>
  </si>
  <si>
    <t>В состав НВВ включаются расходы на выполнение мероприятий, указанных в подпунктах "а", "г" - "е" пункта 16 Методических указаний и расходы по мероприятиям, указанным в подпунктах "б" и "в" пункта 16 Методических указаний, связанным со строительством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 (далее - мероприятия "последней мили"). Расходы на мероприятия "последней мили" определяются в соответствии с Главой V Методических указаний утверждённых приказом ФСТ России от 11.09.2012 №209-э/1.  
Информация о фактически построенных линиях электропередач педоставляется за три предыдущих года (полных) в разрезе присоединяемой мощности (до 150 кВт и свыше 150 кВт). В случае если фактические средние данные (о присоединенных объемах максимальной мощности, длине воздушных и кабельных линий электропередачи, объемах максимальной мощности построенных объектов) за три предыдущих года отсутствуют, расчет ставки за единицу максимальной мощности (руб./кВт) может производиться исходя из данных за два предыдущих года, а в случае отсутствия данных за два года - за предыдущий год.
В случае если сетевая организация в предыдущие периоды не осуществляла технологические присоединения, расчет ставки за единицу максимальной мощности (руб./кВт) может производиться исходя из среднестатистических данных по сетевым организациям в границах одного субъекта Российской Федерации, имеющим аналогичную структуру и характеристики электросетевого хозяйства, или по имеющимся сведениям о планируемых расходах на очередной период регулирования, учитывающих строительство воздушных и кабельных линий электропередачи и объем присоединяемой максимальной мощности указанной сетевой организации. В данном случае вкладки "факта стройки" и "С-1; С-4 руб./кВт" заполнять не нужно.</t>
  </si>
  <si>
    <r>
      <t xml:space="preserve">В соответствии со статьёй 23.2. Федерального закона от 26.03.2003 N 35-ФЗ "Об электроэнергетике" стандартизированные тарифные ставки, определяющие величину платы за технологическое присоединение к электрическим сетям территориальных сетевых организаций, рассчитываются и устанавливаются органами исполнительной власти субъектов Российской Федерации в области государственного регулирования тарифов едиными для всех территориальных сетевых организаций на территории субъекта Российской Федерации. В связи с данными изменениями в законодадельстве для всех территориальных сетевых организаций стандартизированные тарифные ставки  определяемые исходя из расходов на выполнение мероприятий, подлежащих осуществлению сетевой организацией в ходе технологического присоединения, включая строительство, реконструкцию объектов электросетевого хозяйства будут едиными и принятыми на основе сметных расчётов предоставленных Публичным акционерным обществом "Межрегиональная распределительная компания Волги", прошедших профессиональную экспертизу со стороны Центра судебных и негосударственных экспертиз «Индекс» на предмет оценки соответствия: техническим регламентам, результатам инженерных изысканий, сметным нормативам, национальным стандартам, стандартам организаций и т.п., что подтверждается экспертными заключениями. </t>
    </r>
    <r>
      <rPr>
        <sz val="12"/>
        <color theme="1"/>
        <rFont val="Times New Roman"/>
        <family val="1"/>
        <charset val="204"/>
      </rPr>
      <t xml:space="preserve">(ставки уже отражены в шаблоне) </t>
    </r>
  </si>
  <si>
    <t>Данный шаблон предоставляется в департамент по регулированию цен и тарифов Министерства развития конкуренции и экономики Ульяновской области в электронном виде по эл. адресу tarif.energo@mail.ru и на бумажном носителе в составе материалов дела по установлению ставок за технологическое присоединение на 2017 год.</t>
  </si>
  <si>
    <t>Общество с ограниченной ответственностью «Объединенные электрические сети»</t>
  </si>
  <si>
    <t>ООО "ОЭС"</t>
  </si>
  <si>
    <t>432063, Ульяновская обл., г. Ульяновск, 2-й пер. Мира, дом № 24</t>
  </si>
  <si>
    <t>Айнетдинов Ильдар Фарукович</t>
  </si>
  <si>
    <t>нач. ПТО Горбунов Валерий Николаевич</t>
  </si>
  <si>
    <t>8(8422) 58-55-41</t>
  </si>
  <si>
    <t>oes73@yandex.ru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</si>
</sst>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р_._-;\-* #,##0_р_._-;_-* &quot;-&quot;_р_._-;_-@_-"/>
    <numFmt numFmtId="165" formatCode="_-* #,##0.00_р_._-;\-* #,##0.00_р_._-;_-* &quot;-&quot;??_р_._-;_-@_-"/>
    <numFmt numFmtId="166" formatCode="_-* #,##0_$_-;\-* #,##0_$_-;_-* &quot;-&quot;_$_-;_-@_-"/>
    <numFmt numFmtId="167" formatCode="_-* #,##0.00_$_-;\-* #,##0.00_$_-;_-* &quot;-&quot;??_$_-;_-@_-"/>
    <numFmt numFmtId="168" formatCode="&quot;$&quot;#,##0_);[Red]\(&quot;$&quot;#,##0\)"/>
    <numFmt numFmtId="169" formatCode="_-* #,##0.00&quot;$&quot;_-;\-* #,##0.00&quot;$&quot;_-;_-* &quot;-&quot;??&quot;$&quot;_-;_-@_-"/>
    <numFmt numFmtId="170" formatCode="General_)"/>
    <numFmt numFmtId="171" formatCode="_-* #,##0.00_р_._-;\-* #,##0.00_р_._-;_-* \-??_р_._-;_-@_-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theme="1"/>
      <name val="Cambria"/>
      <family val="1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color theme="1"/>
      <name val="Cambria"/>
      <family val="1"/>
      <charset val="204"/>
    </font>
    <font>
      <sz val="14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5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2"/>
      <name val="Helv"/>
      <charset val="204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0" fillId="2" borderId="0"/>
    <xf numFmtId="0" fontId="10" fillId="0" borderId="12"/>
    <xf numFmtId="0" fontId="11" fillId="0" borderId="0"/>
    <xf numFmtId="0" fontId="12" fillId="0" borderId="0"/>
    <xf numFmtId="0" fontId="8" fillId="0" borderId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17" fillId="0" borderId="0"/>
    <xf numFmtId="0" fontId="19" fillId="0" borderId="0"/>
    <xf numFmtId="0" fontId="24" fillId="0" borderId="0"/>
    <xf numFmtId="0" fontId="13" fillId="0" borderId="0"/>
    <xf numFmtId="0" fontId="24" fillId="0" borderId="0"/>
    <xf numFmtId="9" fontId="13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32" fillId="0" borderId="0"/>
    <xf numFmtId="0" fontId="33" fillId="0" borderId="0"/>
    <xf numFmtId="0" fontId="34" fillId="0" borderId="0" applyNumberFormat="0">
      <alignment horizontal="left"/>
    </xf>
    <xf numFmtId="0" fontId="35" fillId="4" borderId="0">
      <alignment horizontal="left" vertical="top"/>
    </xf>
    <xf numFmtId="0" fontId="36" fillId="4" borderId="0">
      <alignment horizontal="center" vertical="center"/>
    </xf>
    <xf numFmtId="0" fontId="37" fillId="4" borderId="0">
      <alignment horizontal="center" vertical="center"/>
    </xf>
    <xf numFmtId="0" fontId="38" fillId="4" borderId="0">
      <alignment horizontal="right" vertical="center"/>
    </xf>
    <xf numFmtId="0" fontId="39" fillId="5" borderId="0">
      <alignment horizontal="right" vertical="center"/>
    </xf>
    <xf numFmtId="0" fontId="39" fillId="5" borderId="0">
      <alignment horizontal="center" vertical="center"/>
    </xf>
    <xf numFmtId="0" fontId="40" fillId="4" borderId="0">
      <alignment horizontal="center" vertical="center"/>
    </xf>
    <xf numFmtId="0" fontId="39" fillId="4" borderId="0">
      <alignment horizontal="center" vertical="center"/>
    </xf>
    <xf numFmtId="0" fontId="37" fillId="4" borderId="0">
      <alignment horizontal="center" vertical="center"/>
    </xf>
    <xf numFmtId="0" fontId="41" fillId="6" borderId="0">
      <alignment horizontal="center" vertical="center"/>
    </xf>
    <xf numFmtId="0" fontId="42" fillId="7" borderId="0">
      <alignment horizontal="center" vertical="center"/>
    </xf>
    <xf numFmtId="0" fontId="40" fillId="7" borderId="0">
      <alignment horizontal="right" vertical="center"/>
    </xf>
    <xf numFmtId="0" fontId="40" fillId="4" borderId="0">
      <alignment horizontal="right" vertical="center"/>
    </xf>
    <xf numFmtId="0" fontId="39" fillId="4" borderId="0">
      <alignment horizontal="center" vertical="center"/>
    </xf>
    <xf numFmtId="170" fontId="43" fillId="0" borderId="32">
      <protection locked="0"/>
    </xf>
    <xf numFmtId="0" fontId="44" fillId="0" borderId="0" applyBorder="0">
      <alignment horizontal="center" vertical="center" wrapText="1"/>
    </xf>
    <xf numFmtId="0" fontId="45" fillId="0" borderId="33" applyBorder="0">
      <alignment horizontal="center" vertical="center" wrapText="1"/>
    </xf>
    <xf numFmtId="170" fontId="46" fillId="8" borderId="32"/>
    <xf numFmtId="4" fontId="47" fillId="9" borderId="6" applyBorder="0">
      <alignment horizontal="right"/>
    </xf>
    <xf numFmtId="0" fontId="11" fillId="0" borderId="0"/>
    <xf numFmtId="0" fontId="11" fillId="0" borderId="0"/>
    <xf numFmtId="0" fontId="13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71" fontId="43" fillId="0" borderId="0" applyFill="0" applyBorder="0" applyAlignment="0" applyProtection="0"/>
    <xf numFmtId="4" fontId="47" fillId="10" borderId="0" applyFont="0" applyBorder="0">
      <alignment horizontal="right"/>
    </xf>
    <xf numFmtId="0" fontId="57" fillId="0" borderId="0" applyNumberFormat="0" applyFill="0" applyBorder="0" applyAlignment="0" applyProtection="0"/>
  </cellStyleXfs>
  <cellXfs count="33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5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17" xfId="0" applyFont="1" applyBorder="1" applyAlignment="1">
      <alignment vertical="center" wrapText="1"/>
    </xf>
    <xf numFmtId="0" fontId="1" fillId="0" borderId="19" xfId="0" applyFont="1" applyBorder="1" applyAlignment="1">
      <alignment vertical="top" wrapText="1"/>
    </xf>
    <xf numFmtId="0" fontId="1" fillId="0" borderId="0" xfId="0" applyNumberFormat="1" applyFont="1" applyAlignment="1">
      <alignment vertical="top"/>
    </xf>
    <xf numFmtId="0" fontId="26" fillId="0" borderId="0" xfId="0" applyFont="1"/>
    <xf numFmtId="0" fontId="2" fillId="0" borderId="0" xfId="0" applyFont="1"/>
    <xf numFmtId="0" fontId="2" fillId="0" borderId="0" xfId="0" applyFont="1" applyBorder="1"/>
    <xf numFmtId="2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18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top"/>
    </xf>
    <xf numFmtId="0" fontId="23" fillId="0" borderId="6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center" vertical="center" wrapText="1"/>
    </xf>
    <xf numFmtId="2" fontId="23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 wrapText="1"/>
    </xf>
    <xf numFmtId="49" fontId="50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0" fillId="0" borderId="29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52" fillId="0" borderId="34" xfId="0" applyFont="1" applyBorder="1" applyAlignment="1">
      <alignment horizontal="center"/>
    </xf>
    <xf numFmtId="0" fontId="50" fillId="0" borderId="35" xfId="0" applyFont="1" applyBorder="1"/>
    <xf numFmtId="0" fontId="52" fillId="0" borderId="0" xfId="0" applyFont="1"/>
    <xf numFmtId="49" fontId="52" fillId="0" borderId="37" xfId="0" applyNumberFormat="1" applyFont="1" applyBorder="1" applyAlignment="1">
      <alignment horizontal="center"/>
    </xf>
    <xf numFmtId="0" fontId="50" fillId="0" borderId="5" xfId="0" applyFont="1" applyBorder="1"/>
    <xf numFmtId="0" fontId="50" fillId="0" borderId="10" xfId="0" applyFont="1" applyBorder="1"/>
    <xf numFmtId="0" fontId="52" fillId="0" borderId="38" xfId="0" applyFont="1" applyBorder="1" applyAlignment="1">
      <alignment horizontal="center"/>
    </xf>
    <xf numFmtId="0" fontId="50" fillId="0" borderId="9" xfId="0" applyFont="1" applyBorder="1"/>
    <xf numFmtId="0" fontId="50" fillId="0" borderId="6" xfId="0" applyFont="1" applyBorder="1"/>
    <xf numFmtId="0" fontId="52" fillId="0" borderId="39" xfId="0" applyFont="1" applyBorder="1" applyAlignment="1">
      <alignment horizontal="center"/>
    </xf>
    <xf numFmtId="0" fontId="50" fillId="0" borderId="40" xfId="0" applyFont="1" applyBorder="1"/>
    <xf numFmtId="0" fontId="50" fillId="0" borderId="42" xfId="0" applyFont="1" applyBorder="1"/>
    <xf numFmtId="0" fontId="50" fillId="0" borderId="43" xfId="0" applyFont="1" applyBorder="1"/>
    <xf numFmtId="0" fontId="1" fillId="0" borderId="42" xfId="0" applyFont="1" applyBorder="1"/>
    <xf numFmtId="0" fontId="1" fillId="0" borderId="45" xfId="0" applyFont="1" applyBorder="1"/>
    <xf numFmtId="3" fontId="50" fillId="0" borderId="35" xfId="0" applyNumberFormat="1" applyFont="1" applyBorder="1"/>
    <xf numFmtId="3" fontId="50" fillId="0" borderId="10" xfId="0" applyNumberFormat="1" applyFont="1" applyBorder="1"/>
    <xf numFmtId="3" fontId="50" fillId="0" borderId="6" xfId="0" applyNumberFormat="1" applyFont="1" applyBorder="1"/>
    <xf numFmtId="3" fontId="50" fillId="0" borderId="42" xfId="0" applyNumberFormat="1" applyFont="1" applyBorder="1"/>
    <xf numFmtId="3" fontId="1" fillId="0" borderId="42" xfId="0" applyNumberFormat="1" applyFont="1" applyBorder="1"/>
    <xf numFmtId="3" fontId="1" fillId="0" borderId="45" xfId="0" applyNumberFormat="1" applyFont="1" applyBorder="1"/>
    <xf numFmtId="4" fontId="50" fillId="0" borderId="35" xfId="0" applyNumberFormat="1" applyFont="1" applyBorder="1"/>
    <xf numFmtId="4" fontId="50" fillId="0" borderId="10" xfId="0" applyNumberFormat="1" applyFont="1" applyBorder="1"/>
    <xf numFmtId="4" fontId="50" fillId="0" borderId="6" xfId="0" applyNumberFormat="1" applyFont="1" applyBorder="1"/>
    <xf numFmtId="4" fontId="50" fillId="0" borderId="42" xfId="0" applyNumberFormat="1" applyFont="1" applyBorder="1"/>
    <xf numFmtId="4" fontId="1" fillId="0" borderId="42" xfId="0" applyNumberFormat="1" applyFont="1" applyBorder="1"/>
    <xf numFmtId="4" fontId="1" fillId="0" borderId="45" xfId="0" applyNumberFormat="1" applyFont="1" applyBorder="1"/>
    <xf numFmtId="4" fontId="50" fillId="0" borderId="10" xfId="0" applyNumberFormat="1" applyFont="1" applyFill="1" applyBorder="1"/>
    <xf numFmtId="0" fontId="28" fillId="0" borderId="11" xfId="0" applyFont="1" applyBorder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/>
    <xf numFmtId="0" fontId="2" fillId="0" borderId="4" xfId="0" applyFont="1" applyBorder="1" applyAlignment="1"/>
    <xf numFmtId="0" fontId="0" fillId="0" borderId="0" xfId="0" applyFill="1"/>
    <xf numFmtId="0" fontId="4" fillId="0" borderId="0" xfId="0" applyFont="1" applyFill="1" applyBorder="1" applyAlignment="1">
      <alignment horizontal="center" vertical="center"/>
    </xf>
    <xf numFmtId="0" fontId="50" fillId="0" borderId="6" xfId="0" applyFont="1" applyFill="1" applyBorder="1" applyAlignment="1">
      <alignment horizontal="center" vertical="center" wrapText="1"/>
    </xf>
    <xf numFmtId="49" fontId="50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0" fillId="0" borderId="29" xfId="0" applyFont="1" applyFill="1" applyBorder="1" applyAlignment="1">
      <alignment horizontal="center"/>
    </xf>
    <xf numFmtId="0" fontId="52" fillId="0" borderId="0" xfId="0" applyFont="1" applyFill="1" applyAlignment="1">
      <alignment horizontal="center"/>
    </xf>
    <xf numFmtId="0" fontId="52" fillId="0" borderId="34" xfId="0" applyFont="1" applyFill="1" applyBorder="1" applyAlignment="1">
      <alignment horizontal="center"/>
    </xf>
    <xf numFmtId="0" fontId="50" fillId="0" borderId="43" xfId="0" applyFont="1" applyFill="1" applyBorder="1"/>
    <xf numFmtId="0" fontId="50" fillId="0" borderId="35" xfId="0" applyFont="1" applyFill="1" applyBorder="1"/>
    <xf numFmtId="4" fontId="50" fillId="0" borderId="35" xfId="0" applyNumberFormat="1" applyFont="1" applyFill="1" applyBorder="1"/>
    <xf numFmtId="3" fontId="50" fillId="0" borderId="35" xfId="0" applyNumberFormat="1" applyFont="1" applyFill="1" applyBorder="1"/>
    <xf numFmtId="4" fontId="50" fillId="0" borderId="46" xfId="0" applyNumberFormat="1" applyFont="1" applyFill="1" applyBorder="1"/>
    <xf numFmtId="0" fontId="52" fillId="0" borderId="0" xfId="0" applyFont="1" applyFill="1"/>
    <xf numFmtId="49" fontId="52" fillId="0" borderId="37" xfId="0" applyNumberFormat="1" applyFont="1" applyFill="1" applyBorder="1" applyAlignment="1">
      <alignment horizontal="center"/>
    </xf>
    <xf numFmtId="0" fontId="50" fillId="0" borderId="10" xfId="0" applyFont="1" applyFill="1" applyBorder="1"/>
    <xf numFmtId="3" fontId="50" fillId="0" borderId="10" xfId="0" applyNumberFormat="1" applyFont="1" applyFill="1" applyBorder="1"/>
    <xf numFmtId="4" fontId="50" fillId="0" borderId="47" xfId="0" applyNumberFormat="1" applyFont="1" applyFill="1" applyBorder="1"/>
    <xf numFmtId="0" fontId="52" fillId="0" borderId="38" xfId="0" applyFont="1" applyFill="1" applyBorder="1" applyAlignment="1">
      <alignment horizontal="center"/>
    </xf>
    <xf numFmtId="0" fontId="50" fillId="0" borderId="9" xfId="0" applyFont="1" applyFill="1" applyBorder="1"/>
    <xf numFmtId="0" fontId="50" fillId="0" borderId="6" xfId="0" applyFont="1" applyFill="1" applyBorder="1"/>
    <xf numFmtId="4" fontId="50" fillId="0" borderId="6" xfId="0" applyNumberFormat="1" applyFont="1" applyFill="1" applyBorder="1"/>
    <xf numFmtId="3" fontId="50" fillId="0" borderId="6" xfId="0" applyNumberFormat="1" applyFont="1" applyFill="1" applyBorder="1"/>
    <xf numFmtId="4" fontId="50" fillId="0" borderId="48" xfId="0" applyNumberFormat="1" applyFont="1" applyFill="1" applyBorder="1"/>
    <xf numFmtId="0" fontId="52" fillId="0" borderId="39" xfId="0" applyFont="1" applyFill="1" applyBorder="1" applyAlignment="1">
      <alignment horizontal="center"/>
    </xf>
    <xf numFmtId="0" fontId="50" fillId="0" borderId="40" xfId="0" applyFont="1" applyFill="1" applyBorder="1"/>
    <xf numFmtId="0" fontId="50" fillId="0" borderId="42" xfId="0" applyFont="1" applyFill="1" applyBorder="1"/>
    <xf numFmtId="4" fontId="50" fillId="0" borderId="42" xfId="0" applyNumberFormat="1" applyFont="1" applyFill="1" applyBorder="1"/>
    <xf numFmtId="3" fontId="50" fillId="0" borderId="42" xfId="0" applyNumberFormat="1" applyFont="1" applyFill="1" applyBorder="1"/>
    <xf numFmtId="4" fontId="50" fillId="0" borderId="49" xfId="0" applyNumberFormat="1" applyFont="1" applyFill="1" applyBorder="1"/>
    <xf numFmtId="0" fontId="1" fillId="0" borderId="42" xfId="0" applyFont="1" applyFill="1" applyBorder="1"/>
    <xf numFmtId="4" fontId="1" fillId="0" borderId="42" xfId="0" applyNumberFormat="1" applyFont="1" applyFill="1" applyBorder="1"/>
    <xf numFmtId="3" fontId="1" fillId="0" borderId="42" xfId="0" applyNumberFormat="1" applyFont="1" applyFill="1" applyBorder="1"/>
    <xf numFmtId="4" fontId="1" fillId="0" borderId="49" xfId="0" applyNumberFormat="1" applyFont="1" applyFill="1" applyBorder="1"/>
    <xf numFmtId="0" fontId="1" fillId="0" borderId="45" xfId="0" applyFont="1" applyFill="1" applyBorder="1"/>
    <xf numFmtId="4" fontId="1" fillId="0" borderId="45" xfId="0" applyNumberFormat="1" applyFont="1" applyFill="1" applyBorder="1"/>
    <xf numFmtId="3" fontId="1" fillId="0" borderId="45" xfId="0" applyNumberFormat="1" applyFont="1" applyFill="1" applyBorder="1"/>
    <xf numFmtId="0" fontId="53" fillId="0" borderId="0" xfId="0" applyFont="1" applyFill="1"/>
    <xf numFmtId="0" fontId="4" fillId="0" borderId="3" xfId="0" applyFont="1" applyBorder="1" applyAlignment="1">
      <alignment horizontal="center" vertical="center"/>
    </xf>
    <xf numFmtId="3" fontId="1" fillId="0" borderId="3" xfId="0" applyNumberFormat="1" applyFont="1" applyBorder="1"/>
    <xf numFmtId="4" fontId="1" fillId="0" borderId="3" xfId="0" applyNumberFormat="1" applyFont="1" applyBorder="1"/>
    <xf numFmtId="0" fontId="1" fillId="0" borderId="3" xfId="0" applyFont="1" applyBorder="1"/>
    <xf numFmtId="4" fontId="6" fillId="3" borderId="6" xfId="0" applyNumberFormat="1" applyFont="1" applyFill="1" applyBorder="1" applyAlignment="1" applyProtection="1">
      <alignment horizontal="center" vertical="center"/>
      <protection locked="0"/>
    </xf>
    <xf numFmtId="2" fontId="14" fillId="3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wrapText="1"/>
      <protection locked="0"/>
    </xf>
    <xf numFmtId="0" fontId="6" fillId="3" borderId="0" xfId="0" applyFont="1" applyFill="1" applyProtection="1">
      <protection locked="0"/>
    </xf>
    <xf numFmtId="0" fontId="14" fillId="3" borderId="4" xfId="0" applyFont="1" applyFill="1" applyBorder="1" applyAlignment="1" applyProtection="1">
      <alignment horizontal="right" wrapText="1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vertical="center" wrapText="1"/>
      <protection locked="0"/>
    </xf>
    <xf numFmtId="0" fontId="14" fillId="3" borderId="6" xfId="0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Protection="1">
      <protection locked="0"/>
    </xf>
    <xf numFmtId="14" fontId="6" fillId="3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4" fontId="2" fillId="3" borderId="6" xfId="0" applyNumberFormat="1" applyFont="1" applyFill="1" applyBorder="1" applyAlignment="1" applyProtection="1">
      <alignment horizontal="center"/>
      <protection locked="0"/>
    </xf>
    <xf numFmtId="0" fontId="6" fillId="3" borderId="6" xfId="0" applyFont="1" applyFill="1" applyBorder="1" applyAlignment="1" applyProtection="1">
      <alignment vertical="center" wrapText="1"/>
      <protection locked="0"/>
    </xf>
    <xf numFmtId="14" fontId="14" fillId="3" borderId="6" xfId="0" applyNumberFormat="1" applyFont="1" applyFill="1" applyBorder="1" applyAlignment="1" applyProtection="1">
      <alignment horizontal="center" vertical="center"/>
      <protection locked="0"/>
    </xf>
    <xf numFmtId="4" fontId="2" fillId="3" borderId="6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4" fontId="14" fillId="3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wrapText="1"/>
      <protection locked="0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31" fillId="3" borderId="4" xfId="0" applyFont="1" applyFill="1" applyBorder="1" applyAlignment="1" applyProtection="1">
      <alignment horizontal="center" vertical="center" wrapText="1"/>
      <protection locked="0"/>
    </xf>
    <xf numFmtId="0" fontId="31" fillId="3" borderId="0" xfId="0" applyFont="1" applyFill="1" applyBorder="1" applyAlignment="1" applyProtection="1">
      <alignment horizontal="center" vertical="center" wrapText="1"/>
      <protection locked="0"/>
    </xf>
    <xf numFmtId="0" fontId="31" fillId="3" borderId="0" xfId="0" applyFont="1" applyFill="1" applyBorder="1" applyAlignment="1" applyProtection="1">
      <alignment horizontal="right" wrapText="1"/>
      <protection locked="0"/>
    </xf>
    <xf numFmtId="10" fontId="14" fillId="3" borderId="6" xfId="0" applyNumberFormat="1" applyFont="1" applyFill="1" applyBorder="1" applyProtection="1">
      <protection locked="0"/>
    </xf>
    <xf numFmtId="2" fontId="1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NumberFormat="1" applyFont="1" applyFill="1" applyAlignment="1" applyProtection="1">
      <alignment wrapText="1"/>
      <protection locked="0"/>
    </xf>
    <xf numFmtId="4" fontId="6" fillId="11" borderId="6" xfId="0" applyNumberFormat="1" applyFont="1" applyFill="1" applyBorder="1" applyAlignment="1" applyProtection="1">
      <alignment horizontal="center" vertical="center"/>
    </xf>
    <xf numFmtId="2" fontId="14" fillId="11" borderId="6" xfId="0" applyNumberFormat="1" applyFont="1" applyFill="1" applyBorder="1" applyAlignment="1" applyProtection="1">
      <alignment horizontal="center" vertical="center"/>
    </xf>
    <xf numFmtId="2" fontId="14" fillId="11" borderId="6" xfId="0" applyNumberFormat="1" applyFont="1" applyFill="1" applyBorder="1" applyAlignment="1" applyProtection="1">
      <alignment horizontal="center" vertical="center" wrapText="1"/>
    </xf>
    <xf numFmtId="2" fontId="14" fillId="11" borderId="6" xfId="0" applyNumberFormat="1" applyFont="1" applyFill="1" applyBorder="1" applyAlignment="1" applyProtection="1">
      <alignment horizontal="center" vertical="center"/>
      <protection locked="0"/>
    </xf>
    <xf numFmtId="0" fontId="14" fillId="11" borderId="6" xfId="0" applyFont="1" applyFill="1" applyBorder="1" applyAlignment="1" applyProtection="1">
      <alignment horizontal="center" vertical="center"/>
      <protection locked="0"/>
    </xf>
    <xf numFmtId="2" fontId="6" fillId="11" borderId="6" xfId="0" applyNumberFormat="1" applyFont="1" applyFill="1" applyBorder="1" applyAlignment="1" applyProtection="1">
      <alignment horizontal="center" vertical="center"/>
    </xf>
    <xf numFmtId="0" fontId="14" fillId="11" borderId="6" xfId="0" applyFont="1" applyFill="1" applyBorder="1" applyAlignment="1" applyProtection="1">
      <alignment horizontal="center" vertical="center"/>
    </xf>
    <xf numFmtId="4" fontId="14" fillId="11" borderId="6" xfId="0" applyNumberFormat="1" applyFont="1" applyFill="1" applyBorder="1" applyAlignment="1" applyProtection="1">
      <alignment horizontal="center" vertical="center"/>
    </xf>
    <xf numFmtId="0" fontId="6" fillId="11" borderId="6" xfId="0" applyFont="1" applyFill="1" applyBorder="1" applyAlignment="1" applyProtection="1">
      <alignment horizontal="center" vertical="center"/>
    </xf>
    <xf numFmtId="4" fontId="6" fillId="11" borderId="6" xfId="0" applyNumberFormat="1" applyFont="1" applyFill="1" applyBorder="1" applyAlignment="1" applyProtection="1">
      <alignment horizontal="center"/>
    </xf>
    <xf numFmtId="4" fontId="20" fillId="0" borderId="0" xfId="0" applyNumberFormat="1" applyFont="1" applyProtection="1">
      <protection locked="0"/>
    </xf>
    <xf numFmtId="4" fontId="22" fillId="0" borderId="0" xfId="0" applyNumberFormat="1" applyFont="1" applyProtection="1">
      <protection locked="0"/>
    </xf>
    <xf numFmtId="4" fontId="5" fillId="0" borderId="0" xfId="0" applyNumberFormat="1" applyFont="1" applyProtection="1">
      <protection locked="0"/>
    </xf>
    <xf numFmtId="4" fontId="18" fillId="0" borderId="0" xfId="0" applyNumberFormat="1" applyFont="1" applyProtection="1">
      <protection locked="0"/>
    </xf>
    <xf numFmtId="4" fontId="23" fillId="0" borderId="6" xfId="0" applyNumberFormat="1" applyFont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3" fontId="23" fillId="0" borderId="6" xfId="0" applyNumberFormat="1" applyFont="1" applyBorder="1" applyAlignment="1" applyProtection="1">
      <alignment horizontal="center" vertical="top"/>
      <protection locked="0"/>
    </xf>
    <xf numFmtId="4" fontId="21" fillId="0" borderId="6" xfId="0" applyNumberFormat="1" applyFont="1" applyBorder="1" applyAlignment="1" applyProtection="1">
      <alignment horizontal="center" vertical="top"/>
      <protection locked="0"/>
    </xf>
    <xf numFmtId="4" fontId="23" fillId="0" borderId="6" xfId="0" applyNumberFormat="1" applyFont="1" applyBorder="1" applyAlignment="1" applyProtection="1">
      <alignment horizontal="left" vertical="top" wrapText="1"/>
      <protection locked="0"/>
    </xf>
    <xf numFmtId="4" fontId="23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25" fillId="0" borderId="6" xfId="0" applyNumberFormat="1" applyFont="1" applyBorder="1" applyAlignment="1" applyProtection="1">
      <alignment horizontal="center" vertical="top"/>
      <protection locked="0"/>
    </xf>
    <xf numFmtId="4" fontId="25" fillId="0" borderId="6" xfId="0" applyNumberFormat="1" applyFont="1" applyBorder="1" applyAlignment="1" applyProtection="1">
      <alignment horizontal="left" vertical="top" wrapText="1"/>
      <protection locked="0"/>
    </xf>
    <xf numFmtId="49" fontId="23" fillId="0" borderId="26" xfId="0" applyNumberFormat="1" applyFont="1" applyBorder="1" applyAlignment="1" applyProtection="1">
      <alignment horizontal="center" vertical="top" wrapText="1"/>
      <protection locked="0"/>
    </xf>
    <xf numFmtId="0" fontId="18" fillId="3" borderId="6" xfId="0" applyFont="1" applyFill="1" applyBorder="1" applyAlignment="1" applyProtection="1">
      <alignment horizontal="left" vertical="top" wrapText="1"/>
      <protection locked="0"/>
    </xf>
    <xf numFmtId="49" fontId="18" fillId="3" borderId="6" xfId="0" applyNumberFormat="1" applyFont="1" applyFill="1" applyBorder="1" applyAlignment="1" applyProtection="1">
      <alignment horizontal="center" vertical="top"/>
      <protection locked="0"/>
    </xf>
    <xf numFmtId="0" fontId="8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30" fillId="3" borderId="0" xfId="0" applyFont="1" applyFill="1" applyProtection="1">
      <protection locked="0"/>
    </xf>
    <xf numFmtId="4" fontId="23" fillId="11" borderId="6" xfId="0" applyNumberFormat="1" applyFont="1" applyFill="1" applyBorder="1" applyAlignment="1" applyProtection="1">
      <alignment horizontal="center" vertical="center" wrapText="1"/>
    </xf>
    <xf numFmtId="0" fontId="48" fillId="0" borderId="0" xfId="0" applyFont="1" applyAlignment="1" applyProtection="1">
      <alignment vertical="top" wrapText="1"/>
      <protection locked="0"/>
    </xf>
    <xf numFmtId="4" fontId="48" fillId="0" borderId="0" xfId="0" applyNumberFormat="1" applyFont="1" applyAlignment="1" applyProtection="1">
      <alignment horizontal="center" vertical="center" wrapText="1"/>
      <protection locked="0"/>
    </xf>
    <xf numFmtId="0" fontId="48" fillId="0" borderId="0" xfId="0" applyFont="1" applyAlignment="1" applyProtection="1">
      <alignment horizontal="center" vertical="top" wrapText="1"/>
      <protection locked="0"/>
    </xf>
    <xf numFmtId="0" fontId="22" fillId="0" borderId="0" xfId="0" applyFont="1" applyAlignment="1" applyProtection="1">
      <alignment horizontal="center" vertical="top" wrapText="1"/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48" fillId="0" borderId="0" xfId="0" applyFont="1" applyAlignment="1" applyProtection="1">
      <alignment horizontal="right" vertical="top" wrapText="1"/>
      <protection locked="0"/>
    </xf>
    <xf numFmtId="0" fontId="48" fillId="0" borderId="28" xfId="0" applyFont="1" applyBorder="1" applyAlignment="1" applyProtection="1">
      <alignment horizontal="center" vertical="top" wrapText="1"/>
      <protection locked="0"/>
    </xf>
    <xf numFmtId="4" fontId="48" fillId="0" borderId="28" xfId="0" applyNumberFormat="1" applyFont="1" applyBorder="1" applyAlignment="1" applyProtection="1">
      <alignment horizontal="center" vertical="center" wrapText="1"/>
      <protection locked="0"/>
    </xf>
    <xf numFmtId="0" fontId="48" fillId="0" borderId="0" xfId="0" applyFont="1" applyBorder="1" applyAlignment="1" applyProtection="1">
      <alignment horizontal="center" vertical="top" wrapText="1"/>
      <protection locked="0"/>
    </xf>
    <xf numFmtId="0" fontId="48" fillId="0" borderId="26" xfId="0" applyFont="1" applyBorder="1" applyAlignment="1" applyProtection="1">
      <alignment horizontal="center" vertical="top" wrapText="1"/>
      <protection locked="0"/>
    </xf>
    <xf numFmtId="49" fontId="48" fillId="0" borderId="26" xfId="0" applyNumberFormat="1" applyFont="1" applyBorder="1" applyAlignment="1" applyProtection="1">
      <alignment horizontal="center" vertical="top" wrapText="1"/>
      <protection locked="0"/>
    </xf>
    <xf numFmtId="0" fontId="48" fillId="0" borderId="26" xfId="0" applyFont="1" applyBorder="1" applyAlignment="1" applyProtection="1">
      <alignment horizontal="left" vertical="top" wrapText="1"/>
      <protection locked="0"/>
    </xf>
    <xf numFmtId="4" fontId="48" fillId="0" borderId="26" xfId="0" applyNumberFormat="1" applyFont="1" applyBorder="1" applyAlignment="1" applyProtection="1">
      <alignment horizontal="center" vertical="center" wrapText="1"/>
      <protection locked="0"/>
    </xf>
    <xf numFmtId="2" fontId="48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48" fillId="0" borderId="0" xfId="0" applyNumberFormat="1" applyFont="1" applyFill="1" applyBorder="1" applyAlignment="1" applyProtection="1">
      <alignment horizontal="center" vertical="top" wrapText="1"/>
      <protection locked="0"/>
    </xf>
    <xf numFmtId="0" fontId="48" fillId="0" borderId="7" xfId="0" applyFont="1" applyBorder="1" applyAlignment="1" applyProtection="1">
      <alignment horizontal="left" vertical="top" wrapText="1"/>
      <protection locked="0"/>
    </xf>
    <xf numFmtId="4" fontId="48" fillId="0" borderId="7" xfId="0" applyNumberFormat="1" applyFont="1" applyBorder="1" applyAlignment="1" applyProtection="1">
      <alignment horizontal="center" vertical="center" wrapText="1"/>
      <protection locked="0"/>
    </xf>
    <xf numFmtId="1" fontId="48" fillId="0" borderId="0" xfId="0" applyNumberFormat="1" applyFont="1" applyAlignment="1" applyProtection="1">
      <alignment vertical="top" wrapText="1"/>
      <protection locked="0"/>
    </xf>
    <xf numFmtId="2" fontId="48" fillId="0" borderId="0" xfId="0" applyNumberFormat="1" applyFont="1" applyAlignment="1" applyProtection="1">
      <alignment vertical="top" wrapText="1"/>
      <protection locked="0"/>
    </xf>
    <xf numFmtId="49" fontId="48" fillId="0" borderId="26" xfId="0" applyNumberFormat="1" applyFont="1" applyBorder="1" applyAlignment="1" applyProtection="1">
      <alignment horizontal="left" vertical="top" wrapText="1"/>
      <protection locked="0"/>
    </xf>
    <xf numFmtId="4" fontId="48" fillId="3" borderId="26" xfId="0" applyNumberFormat="1" applyFont="1" applyFill="1" applyBorder="1" applyAlignment="1" applyProtection="1">
      <alignment horizontal="center" vertical="top" wrapText="1"/>
      <protection locked="0"/>
    </xf>
    <xf numFmtId="49" fontId="48" fillId="0" borderId="31" xfId="0" applyNumberFormat="1" applyFont="1" applyBorder="1" applyAlignment="1" applyProtection="1">
      <alignment horizontal="center" vertical="top" wrapText="1"/>
      <protection locked="0"/>
    </xf>
    <xf numFmtId="4" fontId="48" fillId="0" borderId="31" xfId="0" applyNumberFormat="1" applyFont="1" applyBorder="1" applyAlignment="1" applyProtection="1">
      <alignment horizontal="center" vertical="top" wrapText="1"/>
      <protection locked="0"/>
    </xf>
    <xf numFmtId="49" fontId="48" fillId="0" borderId="27" xfId="0" applyNumberFormat="1" applyFont="1" applyBorder="1" applyAlignment="1" applyProtection="1">
      <alignment horizontal="center" vertical="top" wrapText="1"/>
      <protection locked="0"/>
    </xf>
    <xf numFmtId="0" fontId="48" fillId="0" borderId="27" xfId="0" applyFont="1" applyBorder="1" applyAlignment="1" applyProtection="1">
      <alignment horizontal="left" vertical="top" wrapText="1"/>
      <protection locked="0"/>
    </xf>
    <xf numFmtId="2" fontId="22" fillId="0" borderId="0" xfId="0" applyNumberFormat="1" applyFont="1" applyFill="1" applyBorder="1" applyAlignment="1" applyProtection="1">
      <alignment horizontal="center" vertical="top" wrapText="1"/>
      <protection locked="0"/>
    </xf>
    <xf numFmtId="1" fontId="48" fillId="0" borderId="0" xfId="0" applyNumberFormat="1" applyFont="1" applyAlignment="1" applyProtection="1">
      <alignment horizontal="center" vertical="top" wrapText="1"/>
      <protection locked="0"/>
    </xf>
    <xf numFmtId="0" fontId="55" fillId="3" borderId="0" xfId="0" applyFont="1" applyFill="1" applyAlignment="1" applyProtection="1">
      <alignment horizontal="center" vertical="center"/>
      <protection locked="0"/>
    </xf>
    <xf numFmtId="0" fontId="48" fillId="3" borderId="0" xfId="0" applyFont="1" applyFill="1" applyProtection="1">
      <protection locked="0"/>
    </xf>
    <xf numFmtId="0" fontId="55" fillId="3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4" fontId="48" fillId="11" borderId="27" xfId="0" applyNumberFormat="1" applyFont="1" applyFill="1" applyBorder="1" applyAlignment="1" applyProtection="1">
      <alignment horizontal="center" vertical="center" wrapText="1"/>
    </xf>
    <xf numFmtId="4" fontId="48" fillId="11" borderId="26" xfId="0" applyNumberFormat="1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/>
    <xf numFmtId="0" fontId="2" fillId="0" borderId="0" xfId="0" applyFont="1" applyAlignment="1"/>
    <xf numFmtId="0" fontId="6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57" fillId="0" borderId="6" xfId="66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2" fontId="48" fillId="0" borderId="0" xfId="0" applyNumberFormat="1" applyFont="1" applyBorder="1" applyAlignment="1" applyProtection="1">
      <alignment horizontal="left" vertical="top" wrapText="1"/>
      <protection locked="0"/>
    </xf>
    <xf numFmtId="2" fontId="48" fillId="0" borderId="0" xfId="0" applyNumberFormat="1" applyFont="1" applyAlignment="1" applyProtection="1">
      <alignment horizontal="left" vertical="top" wrapText="1"/>
      <protection locked="0"/>
    </xf>
    <xf numFmtId="4" fontId="48" fillId="0" borderId="1" xfId="0" applyNumberFormat="1" applyFont="1" applyBorder="1" applyAlignment="1" applyProtection="1">
      <alignment horizontal="right" vertical="center" wrapText="1"/>
      <protection locked="0"/>
    </xf>
    <xf numFmtId="0" fontId="22" fillId="0" borderId="0" xfId="0" applyFont="1" applyAlignment="1" applyProtection="1">
      <alignment horizontal="center" vertical="top" wrapText="1"/>
      <protection locked="0"/>
    </xf>
    <xf numFmtId="0" fontId="48" fillId="0" borderId="0" xfId="0" applyFont="1" applyBorder="1" applyAlignment="1" applyProtection="1">
      <alignment horizontal="left" vertical="top" wrapText="1"/>
      <protection locked="0"/>
    </xf>
    <xf numFmtId="0" fontId="48" fillId="0" borderId="0" xfId="0" applyFont="1" applyAlignment="1" applyProtection="1">
      <alignment horizontal="left" vertical="top" wrapText="1"/>
      <protection locked="0"/>
    </xf>
    <xf numFmtId="0" fontId="2" fillId="3" borderId="0" xfId="0" applyNumberFormat="1" applyFont="1" applyFill="1" applyAlignment="1" applyProtection="1">
      <alignment horizontal="left" wrapText="1"/>
      <protection locked="0"/>
    </xf>
    <xf numFmtId="4" fontId="23" fillId="0" borderId="11" xfId="0" applyNumberFormat="1" applyFont="1" applyBorder="1" applyAlignment="1" applyProtection="1">
      <alignment horizontal="center" vertical="center" wrapText="1"/>
      <protection locked="0"/>
    </xf>
    <xf numFmtId="4" fontId="23" fillId="0" borderId="8" xfId="0" applyNumberFormat="1" applyFont="1" applyBorder="1" applyAlignment="1" applyProtection="1">
      <alignment horizontal="center" vertical="center" wrapText="1"/>
      <protection locked="0"/>
    </xf>
    <xf numFmtId="4" fontId="23" fillId="0" borderId="9" xfId="0" applyNumberFormat="1" applyFont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wrapText="1"/>
      <protection locked="0"/>
    </xf>
    <xf numFmtId="0" fontId="56" fillId="3" borderId="20" xfId="0" applyFont="1" applyFill="1" applyBorder="1" applyAlignment="1" applyProtection="1">
      <alignment wrapText="1"/>
      <protection locked="0"/>
    </xf>
    <xf numFmtId="0" fontId="2" fillId="3" borderId="0" xfId="0" applyNumberFormat="1" applyFont="1" applyFill="1" applyAlignment="1" applyProtection="1">
      <alignment horizontal="left" vertical="center" wrapText="1"/>
      <protection locked="0"/>
    </xf>
    <xf numFmtId="0" fontId="56" fillId="3" borderId="0" xfId="0" applyNumberFormat="1" applyFont="1" applyFill="1" applyAlignment="1" applyProtection="1">
      <alignment horizontal="left" vertical="center" wrapText="1"/>
      <protection locked="0"/>
    </xf>
    <xf numFmtId="4" fontId="20" fillId="0" borderId="0" xfId="0" applyNumberFormat="1" applyFont="1" applyAlignment="1" applyProtection="1">
      <alignment horizontal="justify" wrapText="1"/>
      <protection locked="0"/>
    </xf>
    <xf numFmtId="4" fontId="23" fillId="0" borderId="6" xfId="0" applyNumberFormat="1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49" fontId="2" fillId="3" borderId="0" xfId="0" applyNumberFormat="1" applyFont="1" applyFill="1" applyAlignment="1" applyProtection="1">
      <alignment horizontal="left" vertical="center" wrapText="1"/>
      <protection locked="0"/>
    </xf>
    <xf numFmtId="0" fontId="2" fillId="3" borderId="0" xfId="0" applyNumberFormat="1" applyFont="1" applyFill="1" applyAlignment="1" applyProtection="1">
      <alignment horizontal="left" vertical="top" wrapText="1"/>
      <protection locked="0"/>
    </xf>
    <xf numFmtId="4" fontId="23" fillId="0" borderId="0" xfId="0" applyNumberFormat="1" applyFont="1" applyAlignment="1" applyProtection="1">
      <alignment horizontal="right"/>
      <protection locked="0"/>
    </xf>
    <xf numFmtId="4" fontId="21" fillId="0" borderId="0" xfId="0" applyNumberFormat="1" applyFont="1" applyAlignment="1" applyProtection="1">
      <alignment horizontal="center" vertical="center" wrapText="1"/>
      <protection locked="0"/>
    </xf>
    <xf numFmtId="4" fontId="23" fillId="0" borderId="29" xfId="0" applyNumberFormat="1" applyFont="1" applyBorder="1" applyAlignment="1" applyProtection="1">
      <alignment horizontal="center" vertical="center" wrapText="1"/>
      <protection locked="0"/>
    </xf>
    <xf numFmtId="4" fontId="23" fillId="0" borderId="10" xfId="0" applyNumberFormat="1" applyFont="1" applyBorder="1" applyAlignment="1" applyProtection="1">
      <alignment horizontal="center" vertical="center" wrapText="1"/>
      <protection locked="0"/>
    </xf>
    <xf numFmtId="4" fontId="23" fillId="0" borderId="4" xfId="0" applyNumberFormat="1" applyFont="1" applyBorder="1" applyAlignment="1" applyProtection="1">
      <alignment horizontal="right"/>
      <protection locked="0"/>
    </xf>
    <xf numFmtId="0" fontId="23" fillId="0" borderId="11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horizontal="left" vertical="top" wrapText="1"/>
    </xf>
    <xf numFmtId="0" fontId="23" fillId="0" borderId="1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left" vertical="top" wrapText="1"/>
    </xf>
    <xf numFmtId="0" fontId="23" fillId="0" borderId="30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left" vertical="top" wrapText="1"/>
    </xf>
    <xf numFmtId="0" fontId="23" fillId="0" borderId="29" xfId="0" applyFont="1" applyBorder="1" applyAlignment="1">
      <alignment horizontal="center" vertical="top"/>
    </xf>
    <xf numFmtId="0" fontId="23" fillId="0" borderId="30" xfId="0" applyFont="1" applyBorder="1" applyAlignment="1">
      <alignment horizontal="center" vertical="top"/>
    </xf>
    <xf numFmtId="0" fontId="23" fillId="0" borderId="10" xfId="0" applyFont="1" applyBorder="1" applyAlignment="1">
      <alignment horizontal="center" vertical="top"/>
    </xf>
    <xf numFmtId="0" fontId="27" fillId="0" borderId="11" xfId="0" applyFont="1" applyBorder="1" applyAlignment="1">
      <alignment horizontal="left"/>
    </xf>
    <xf numFmtId="0" fontId="27" fillId="0" borderId="8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left"/>
    </xf>
    <xf numFmtId="0" fontId="27" fillId="0" borderId="8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6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6" fillId="3" borderId="29" xfId="0" applyFont="1" applyFill="1" applyBorder="1" applyAlignment="1" applyProtection="1">
      <alignment horizontal="center" vertical="center" wrapText="1"/>
      <protection locked="0"/>
    </xf>
    <xf numFmtId="0" fontId="7" fillId="3" borderId="30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30" xfId="0" applyFont="1" applyFill="1" applyBorder="1" applyAlignment="1" applyProtection="1">
      <alignment wrapText="1"/>
      <protection locked="0"/>
    </xf>
    <xf numFmtId="0" fontId="7" fillId="3" borderId="10" xfId="0" applyFont="1" applyFill="1" applyBorder="1" applyAlignment="1" applyProtection="1">
      <alignment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31" fillId="3" borderId="0" xfId="0" applyFont="1" applyFill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wrapText="1"/>
      <protection locked="0"/>
    </xf>
    <xf numFmtId="0" fontId="6" fillId="3" borderId="6" xfId="0" applyFont="1" applyFill="1" applyBorder="1" applyAlignment="1" applyProtection="1">
      <alignment horizontal="center"/>
      <protection locked="0"/>
    </xf>
    <xf numFmtId="49" fontId="6" fillId="3" borderId="0" xfId="0" applyNumberFormat="1" applyFont="1" applyFill="1" applyAlignment="1" applyProtection="1">
      <alignment horizontal="left" wrapText="1"/>
      <protection locked="0"/>
    </xf>
    <xf numFmtId="0" fontId="6" fillId="3" borderId="0" xfId="0" applyNumberFormat="1" applyFont="1" applyFill="1" applyAlignment="1" applyProtection="1">
      <alignment horizontal="left" vertical="center" wrapText="1"/>
      <protection locked="0"/>
    </xf>
    <xf numFmtId="0" fontId="6" fillId="3" borderId="0" xfId="0" applyNumberFormat="1" applyFont="1" applyFill="1" applyAlignment="1" applyProtection="1">
      <alignment horizontal="left" wrapText="1"/>
      <protection locked="0"/>
    </xf>
    <xf numFmtId="0" fontId="31" fillId="3" borderId="0" xfId="0" applyFont="1" applyFill="1" applyBorder="1" applyAlignment="1" applyProtection="1">
      <alignment horizontal="center" vertical="center" wrapText="1"/>
      <protection locked="0"/>
    </xf>
    <xf numFmtId="9" fontId="6" fillId="3" borderId="29" xfId="26" applyFont="1" applyFill="1" applyBorder="1" applyAlignment="1" applyProtection="1">
      <alignment horizontal="center" vertical="center"/>
      <protection locked="0"/>
    </xf>
    <xf numFmtId="9" fontId="6" fillId="3" borderId="10" xfId="26" applyFont="1" applyFill="1" applyBorder="1" applyAlignment="1" applyProtection="1">
      <alignment horizontal="center" vertical="center"/>
      <protection locked="0"/>
    </xf>
    <xf numFmtId="0" fontId="14" fillId="3" borderId="29" xfId="0" applyFont="1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wrapText="1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protection locked="0"/>
    </xf>
    <xf numFmtId="0" fontId="7" fillId="3" borderId="10" xfId="0" applyFont="1" applyFill="1" applyBorder="1" applyAlignment="1" applyProtection="1">
      <protection locked="0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>
      <alignment horizontal="left" wrapText="1"/>
    </xf>
    <xf numFmtId="0" fontId="2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0" fillId="0" borderId="36" xfId="0" applyFont="1" applyBorder="1" applyAlignment="1">
      <alignment horizontal="center" vertical="center"/>
    </xf>
    <xf numFmtId="0" fontId="50" fillId="0" borderId="30" xfId="0" applyFont="1" applyBorder="1" applyAlignment="1">
      <alignment horizontal="center" vertical="center"/>
    </xf>
    <xf numFmtId="0" fontId="50" fillId="0" borderId="41" xfId="0" applyFont="1" applyBorder="1" applyAlignment="1">
      <alignment horizontal="center" vertical="center"/>
    </xf>
    <xf numFmtId="49" fontId="50" fillId="0" borderId="36" xfId="0" applyNumberFormat="1" applyFont="1" applyBorder="1" applyAlignment="1">
      <alignment horizontal="center" vertical="center"/>
    </xf>
    <xf numFmtId="49" fontId="50" fillId="0" borderId="30" xfId="0" applyNumberFormat="1" applyFont="1" applyBorder="1" applyAlignment="1">
      <alignment horizontal="center" vertical="center"/>
    </xf>
    <xf numFmtId="49" fontId="50" fillId="0" borderId="4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50" fillId="0" borderId="36" xfId="0" applyFont="1" applyFill="1" applyBorder="1" applyAlignment="1">
      <alignment horizontal="center" vertical="center"/>
    </xf>
    <xf numFmtId="0" fontId="50" fillId="0" borderId="30" xfId="0" applyFont="1" applyFill="1" applyBorder="1" applyAlignment="1">
      <alignment horizontal="center" vertical="center"/>
    </xf>
    <xf numFmtId="0" fontId="50" fillId="0" borderId="41" xfId="0" applyFont="1" applyFill="1" applyBorder="1" applyAlignment="1">
      <alignment horizontal="center" vertical="center"/>
    </xf>
    <xf numFmtId="49" fontId="50" fillId="0" borderId="36" xfId="0" applyNumberFormat="1" applyFont="1" applyFill="1" applyBorder="1" applyAlignment="1">
      <alignment horizontal="center" vertical="center"/>
    </xf>
    <xf numFmtId="49" fontId="50" fillId="0" borderId="30" xfId="0" applyNumberFormat="1" applyFont="1" applyFill="1" applyBorder="1" applyAlignment="1">
      <alignment horizontal="center" vertical="center"/>
    </xf>
    <xf numFmtId="49" fontId="50" fillId="0" borderId="41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</cellXfs>
  <cellStyles count="67">
    <cellStyle name="_~0780698" xfId="27"/>
    <cellStyle name="_~9051652" xfId="28"/>
    <cellStyle name="_ИП 17032006" xfId="1"/>
    <cellStyle name="_ИП СО 2006-2010 отпр 22 01 07" xfId="2"/>
    <cellStyle name="_ИП ФСК 10_10_07 куцанкиной" xfId="3"/>
    <cellStyle name="_ИП ФСК на 2008-2012 17 12 071" xfId="4"/>
    <cellStyle name="_Копия Прил 2(Показатели ИП)" xfId="5"/>
    <cellStyle name="_Копия Программа первоочередных мер_(правка 18 05 06 Усаров_2А_3)" xfId="29"/>
    <cellStyle name="_Прил1-1 (МГИ) (Дубинину) 22 01 07" xfId="6"/>
    <cellStyle name="_Приложение 2- Квартальный отчет об объемах тех. присоед-1" xfId="30"/>
    <cellStyle name="_Программа СО 7-09 для СД от 29 марта" xfId="7"/>
    <cellStyle name="_Расшифровка по приоритетам_МРСК 2" xfId="8"/>
    <cellStyle name="_СО 2006-2010  Прил1-1 (Дубинину)" xfId="9"/>
    <cellStyle name="_Статистика заявок" xfId="31"/>
    <cellStyle name="_Табл П2-5 (вар18-10-2006)" xfId="10"/>
    <cellStyle name="_ХОЛДИНГ_МРСК_09 10 2008" xfId="11"/>
    <cellStyle name="1Normal" xfId="12"/>
    <cellStyle name="Comma [0]_laroux" xfId="32"/>
    <cellStyle name="Comma_laroux" xfId="33"/>
    <cellStyle name="Currency [0]" xfId="34"/>
    <cellStyle name="Currency_laroux" xfId="35"/>
    <cellStyle name="Norma11l" xfId="13"/>
    <cellStyle name="Normal_ASUS" xfId="36"/>
    <cellStyle name="Normal1" xfId="37"/>
    <cellStyle name="Price_Body" xfId="38"/>
    <cellStyle name="S0" xfId="39"/>
    <cellStyle name="S1" xfId="40"/>
    <cellStyle name="S10" xfId="41"/>
    <cellStyle name="S11" xfId="42"/>
    <cellStyle name="S12" xfId="43"/>
    <cellStyle name="S13" xfId="44"/>
    <cellStyle name="S2" xfId="45"/>
    <cellStyle name="S3" xfId="46"/>
    <cellStyle name="S4" xfId="47"/>
    <cellStyle name="S5" xfId="48"/>
    <cellStyle name="S6" xfId="49"/>
    <cellStyle name="S7" xfId="50"/>
    <cellStyle name="S8" xfId="51"/>
    <cellStyle name="S9" xfId="52"/>
    <cellStyle name="Беззащитный" xfId="53"/>
    <cellStyle name="Гиперссылка" xfId="66" builtinId="8"/>
    <cellStyle name="Заголовок" xfId="54"/>
    <cellStyle name="ЗаголовокСтолбца" xfId="55"/>
    <cellStyle name="Защитный" xfId="56"/>
    <cellStyle name="Значение" xfId="57"/>
    <cellStyle name="Обычный" xfId="0" builtinId="0"/>
    <cellStyle name="Обычный 10" xfId="58"/>
    <cellStyle name="Обычный 2" xfId="14"/>
    <cellStyle name="Обычный 2 11" xfId="59"/>
    <cellStyle name="Обычный 2 2" xfId="21"/>
    <cellStyle name="Обычный 2 2 2" xfId="24"/>
    <cellStyle name="Обычный 2 3" xfId="23"/>
    <cellStyle name="Обычный 3" xfId="20"/>
    <cellStyle name="Обычный 3 2" xfId="22"/>
    <cellStyle name="Обычный 3 3" xfId="25"/>
    <cellStyle name="Обычный 4" xfId="15"/>
    <cellStyle name="Обычный 9" xfId="60"/>
    <cellStyle name="Процентный" xfId="26" builtinId="5"/>
    <cellStyle name="Стиль 1" xfId="16"/>
    <cellStyle name="Тысячи [0]_2 месяца" xfId="61"/>
    <cellStyle name="Тысячи_2 месяца" xfId="62"/>
    <cellStyle name="Финансовый 2" xfId="17"/>
    <cellStyle name="Финансовый 2 2" xfId="63"/>
    <cellStyle name="Финансовый 2 3" xfId="64"/>
    <cellStyle name="Финансовый 3" xfId="18"/>
    <cellStyle name="Финансовый 4" xfId="19"/>
    <cellStyle name="Формула_Книга1" xfId="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es73@yandex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view="pageBreakPreview" zoomScaleNormal="100" zoomScaleSheetLayoutView="100" workbookViewId="0">
      <selection activeCell="M14" sqref="M14"/>
    </sheetView>
  </sheetViews>
  <sheetFormatPr defaultColWidth="9.109375" defaultRowHeight="18"/>
  <cols>
    <col min="1" max="2" width="9.109375" style="13"/>
    <col min="3" max="3" width="29.88671875" style="13" customWidth="1"/>
    <col min="4" max="8" width="9.109375" style="13"/>
    <col min="9" max="9" width="15.33203125" style="13" customWidth="1"/>
    <col min="10" max="16384" width="9.109375" style="13"/>
  </cols>
  <sheetData>
    <row r="1" spans="1:9">
      <c r="A1" s="209" t="s">
        <v>451</v>
      </c>
      <c r="B1" s="209"/>
      <c r="C1" s="209"/>
      <c r="D1" s="209"/>
      <c r="E1" s="209"/>
      <c r="F1" s="209"/>
      <c r="G1" s="209"/>
      <c r="H1" s="209"/>
      <c r="I1" s="202"/>
    </row>
    <row r="2" spans="1:9">
      <c r="A2" s="209" t="s">
        <v>452</v>
      </c>
      <c r="B2" s="209"/>
      <c r="C2" s="209"/>
      <c r="D2" s="209"/>
      <c r="E2" s="209"/>
      <c r="F2" s="209"/>
      <c r="G2" s="209"/>
      <c r="H2" s="209"/>
      <c r="I2" s="202"/>
    </row>
    <row r="3" spans="1:9">
      <c r="A3" s="206" t="s">
        <v>487</v>
      </c>
      <c r="B3" s="206"/>
      <c r="C3" s="206"/>
      <c r="D3" s="206"/>
      <c r="E3" s="206"/>
      <c r="F3" s="206"/>
      <c r="G3" s="206"/>
      <c r="H3" s="206"/>
      <c r="I3" s="68" t="s">
        <v>461</v>
      </c>
    </row>
    <row r="4" spans="1:9">
      <c r="A4" s="208" t="s">
        <v>453</v>
      </c>
      <c r="B4" s="208"/>
      <c r="C4" s="208"/>
      <c r="D4" s="208"/>
      <c r="E4" s="208"/>
      <c r="F4" s="208"/>
      <c r="G4" s="208"/>
      <c r="H4" s="208"/>
      <c r="I4" s="201"/>
    </row>
    <row r="6" spans="1:9" ht="36.75" customHeight="1">
      <c r="A6" s="205" t="s">
        <v>454</v>
      </c>
      <c r="B6" s="205"/>
      <c r="C6" s="205"/>
      <c r="D6" s="207" t="s">
        <v>487</v>
      </c>
      <c r="E6" s="207"/>
      <c r="F6" s="207"/>
      <c r="G6" s="207"/>
      <c r="H6" s="207"/>
      <c r="I6" s="207"/>
    </row>
    <row r="7" spans="1:9" ht="36.75" customHeight="1">
      <c r="A7" s="205" t="s">
        <v>455</v>
      </c>
      <c r="B7" s="205"/>
      <c r="C7" s="205"/>
      <c r="D7" s="210" t="s">
        <v>488</v>
      </c>
      <c r="E7" s="210"/>
      <c r="F7" s="210"/>
      <c r="G7" s="210"/>
      <c r="H7" s="210"/>
      <c r="I7" s="210"/>
    </row>
    <row r="8" spans="1:9" ht="36.75" customHeight="1">
      <c r="A8" s="205" t="s">
        <v>456</v>
      </c>
      <c r="B8" s="205"/>
      <c r="C8" s="205"/>
      <c r="D8" s="207" t="s">
        <v>489</v>
      </c>
      <c r="E8" s="210"/>
      <c r="F8" s="210"/>
      <c r="G8" s="210"/>
      <c r="H8" s="210"/>
      <c r="I8" s="210"/>
    </row>
    <row r="9" spans="1:9" ht="36.75" customHeight="1">
      <c r="A9" s="205" t="s">
        <v>457</v>
      </c>
      <c r="B9" s="205"/>
      <c r="C9" s="205"/>
      <c r="D9" s="207" t="s">
        <v>489</v>
      </c>
      <c r="E9" s="207"/>
      <c r="F9" s="207"/>
      <c r="G9" s="207"/>
      <c r="H9" s="207"/>
      <c r="I9" s="207"/>
    </row>
    <row r="10" spans="1:9" ht="36.75" customHeight="1">
      <c r="A10" s="205" t="s">
        <v>458</v>
      </c>
      <c r="B10" s="205"/>
      <c r="C10" s="205"/>
      <c r="D10" s="210">
        <v>7327067503</v>
      </c>
      <c r="E10" s="210"/>
      <c r="F10" s="210"/>
      <c r="G10" s="210"/>
      <c r="H10" s="210"/>
      <c r="I10" s="210"/>
    </row>
    <row r="11" spans="1:9" ht="36.75" customHeight="1">
      <c r="A11" s="205" t="s">
        <v>460</v>
      </c>
      <c r="B11" s="205"/>
      <c r="C11" s="205"/>
      <c r="D11" s="210">
        <v>732501001</v>
      </c>
      <c r="E11" s="210"/>
      <c r="F11" s="210"/>
      <c r="G11" s="210"/>
      <c r="H11" s="210"/>
      <c r="I11" s="210"/>
    </row>
    <row r="12" spans="1:9" ht="36.75" customHeight="1">
      <c r="A12" s="205" t="s">
        <v>459</v>
      </c>
      <c r="B12" s="205"/>
      <c r="C12" s="205"/>
      <c r="D12" s="210" t="s">
        <v>490</v>
      </c>
      <c r="E12" s="210"/>
      <c r="F12" s="210"/>
      <c r="G12" s="210"/>
      <c r="H12" s="210"/>
      <c r="I12" s="210"/>
    </row>
    <row r="13" spans="1:9" ht="36.75" customHeight="1">
      <c r="A13" s="215" t="s">
        <v>464</v>
      </c>
      <c r="B13" s="216"/>
      <c r="C13" s="217"/>
      <c r="D13" s="212" t="s">
        <v>491</v>
      </c>
      <c r="E13" s="213"/>
      <c r="F13" s="213"/>
      <c r="G13" s="213"/>
      <c r="H13" s="213"/>
      <c r="I13" s="214"/>
    </row>
    <row r="14" spans="1:9" ht="36.75" customHeight="1">
      <c r="A14" s="205" t="s">
        <v>463</v>
      </c>
      <c r="B14" s="205"/>
      <c r="C14" s="205"/>
      <c r="D14" s="210" t="s">
        <v>492</v>
      </c>
      <c r="E14" s="210"/>
      <c r="F14" s="210"/>
      <c r="G14" s="210"/>
      <c r="H14" s="210"/>
      <c r="I14" s="210"/>
    </row>
    <row r="15" spans="1:9" ht="36.75" customHeight="1">
      <c r="A15" s="205" t="s">
        <v>462</v>
      </c>
      <c r="B15" s="205"/>
      <c r="C15" s="205"/>
      <c r="D15" s="211" t="s">
        <v>493</v>
      </c>
      <c r="E15" s="210"/>
      <c r="F15" s="210"/>
      <c r="G15" s="210"/>
      <c r="H15" s="210"/>
      <c r="I15" s="210"/>
    </row>
  </sheetData>
  <mergeCells count="24">
    <mergeCell ref="A15:C15"/>
    <mergeCell ref="D15:I15"/>
    <mergeCell ref="A12:C12"/>
    <mergeCell ref="A14:C14"/>
    <mergeCell ref="D13:I13"/>
    <mergeCell ref="D12:I12"/>
    <mergeCell ref="D14:I14"/>
    <mergeCell ref="A13:C13"/>
    <mergeCell ref="A7:C7"/>
    <mergeCell ref="A8:C8"/>
    <mergeCell ref="A9:C9"/>
    <mergeCell ref="A10:C10"/>
    <mergeCell ref="A11:C11"/>
    <mergeCell ref="D7:I7"/>
    <mergeCell ref="D8:I8"/>
    <mergeCell ref="D9:I9"/>
    <mergeCell ref="D10:I10"/>
    <mergeCell ref="D11:I11"/>
    <mergeCell ref="A6:C6"/>
    <mergeCell ref="A3:H3"/>
    <mergeCell ref="D6:I6"/>
    <mergeCell ref="A4:H4"/>
    <mergeCell ref="A1:H1"/>
    <mergeCell ref="A2:H2"/>
  </mergeCells>
  <hyperlinks>
    <hyperlink ref="D15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4"/>
  <sheetViews>
    <sheetView view="pageBreakPreview" topLeftCell="A13" zoomScale="80" zoomScaleNormal="80" zoomScaleSheetLayoutView="80" workbookViewId="0">
      <selection activeCell="G18" sqref="G18"/>
    </sheetView>
  </sheetViews>
  <sheetFormatPr defaultColWidth="9.109375" defaultRowHeight="15.6"/>
  <cols>
    <col min="1" max="1" width="11.33203125" style="114" bestFit="1" customWidth="1"/>
    <col min="2" max="2" width="54.44140625" style="114" customWidth="1"/>
    <col min="3" max="3" width="20.44140625" style="114" customWidth="1"/>
    <col min="4" max="5" width="13.88671875" style="114" customWidth="1"/>
    <col min="6" max="6" width="42" style="114" customWidth="1"/>
    <col min="7" max="7" width="40.5546875" style="114" customWidth="1"/>
    <col min="8" max="8" width="38.33203125" style="114" hidden="1" customWidth="1"/>
    <col min="9" max="9" width="22.5546875" style="114" hidden="1" customWidth="1"/>
    <col min="10" max="10" width="40" style="114" customWidth="1"/>
    <col min="11" max="16384" width="9.109375" style="114"/>
  </cols>
  <sheetData>
    <row r="2" spans="1:10" s="129" customFormat="1" ht="97.5" customHeight="1">
      <c r="A2" s="297" t="s">
        <v>482</v>
      </c>
      <c r="B2" s="297"/>
      <c r="C2" s="297"/>
      <c r="D2" s="297"/>
      <c r="E2" s="297"/>
      <c r="F2" s="297"/>
      <c r="G2" s="297"/>
      <c r="H2" s="297"/>
      <c r="I2" s="297"/>
      <c r="J2" s="297"/>
    </row>
    <row r="3" spans="1:10" ht="18" customHeight="1">
      <c r="A3" s="133"/>
      <c r="B3" s="133"/>
      <c r="C3" s="133"/>
      <c r="D3" s="133"/>
      <c r="E3" s="134"/>
      <c r="F3" s="134"/>
      <c r="G3" s="134"/>
      <c r="H3" s="134"/>
      <c r="I3" s="134"/>
      <c r="J3" s="135" t="s">
        <v>483</v>
      </c>
    </row>
    <row r="4" spans="1:10" ht="89.25" customHeight="1">
      <c r="A4" s="289" t="s">
        <v>144</v>
      </c>
      <c r="B4" s="291" t="s">
        <v>127</v>
      </c>
      <c r="C4" s="291" t="s">
        <v>145</v>
      </c>
      <c r="D4" s="289" t="s">
        <v>128</v>
      </c>
      <c r="E4" s="282" t="s">
        <v>146</v>
      </c>
      <c r="F4" s="282" t="s">
        <v>316</v>
      </c>
      <c r="G4" s="282" t="s">
        <v>317</v>
      </c>
      <c r="H4" s="279" t="s">
        <v>318</v>
      </c>
      <c r="I4" s="298" t="s">
        <v>132</v>
      </c>
      <c r="J4" s="282" t="s">
        <v>478</v>
      </c>
    </row>
    <row r="5" spans="1:10" ht="63.75" customHeight="1">
      <c r="A5" s="305"/>
      <c r="B5" s="305"/>
      <c r="C5" s="305"/>
      <c r="D5" s="305"/>
      <c r="E5" s="292"/>
      <c r="F5" s="306"/>
      <c r="G5" s="287"/>
      <c r="H5" s="304"/>
      <c r="I5" s="299"/>
      <c r="J5" s="287"/>
    </row>
    <row r="6" spans="1:10" s="119" customFormat="1" ht="55.5" customHeight="1">
      <c r="A6" s="116" t="s">
        <v>96</v>
      </c>
      <c r="B6" s="117" t="s">
        <v>80</v>
      </c>
      <c r="C6" s="118" t="s">
        <v>319</v>
      </c>
      <c r="D6" s="116" t="s">
        <v>320</v>
      </c>
      <c r="E6" s="300" t="s">
        <v>321</v>
      </c>
      <c r="F6" s="142">
        <f>Прилож.2!P8</f>
        <v>378.39942857142853</v>
      </c>
      <c r="G6" s="142">
        <f>F6</f>
        <v>378.39942857142853</v>
      </c>
      <c r="H6" s="112">
        <f>Прилож.2!R8</f>
        <v>0</v>
      </c>
      <c r="I6" s="112">
        <f>Прилож.2!S8</f>
        <v>0</v>
      </c>
      <c r="J6" s="112">
        <f>F6</f>
        <v>378.39942857142853</v>
      </c>
    </row>
    <row r="7" spans="1:10" s="119" customFormat="1" ht="55.5" customHeight="1">
      <c r="A7" s="116" t="s">
        <v>185</v>
      </c>
      <c r="B7" s="117" t="s">
        <v>322</v>
      </c>
      <c r="C7" s="116" t="s">
        <v>2</v>
      </c>
      <c r="D7" s="116" t="s">
        <v>2</v>
      </c>
      <c r="E7" s="301"/>
      <c r="F7" s="142" t="s">
        <v>2</v>
      </c>
      <c r="G7" s="142" t="s">
        <v>2</v>
      </c>
      <c r="H7" s="112" t="s">
        <v>2</v>
      </c>
      <c r="I7" s="136"/>
      <c r="J7" s="112" t="s">
        <v>2</v>
      </c>
    </row>
    <row r="8" spans="1:10" s="119" customFormat="1" ht="55.5" customHeight="1">
      <c r="A8" s="116" t="s">
        <v>98</v>
      </c>
      <c r="B8" s="117" t="s">
        <v>323</v>
      </c>
      <c r="C8" s="116" t="s">
        <v>2</v>
      </c>
      <c r="D8" s="116" t="s">
        <v>2</v>
      </c>
      <c r="E8" s="301"/>
      <c r="F8" s="142" t="s">
        <v>2</v>
      </c>
      <c r="G8" s="142" t="s">
        <v>2</v>
      </c>
      <c r="H8" s="112" t="s">
        <v>2</v>
      </c>
      <c r="I8" s="136"/>
      <c r="J8" s="112" t="s">
        <v>2</v>
      </c>
    </row>
    <row r="9" spans="1:10" s="119" customFormat="1" ht="21" customHeight="1">
      <c r="A9" s="116" t="s">
        <v>7</v>
      </c>
      <c r="B9" s="117" t="s">
        <v>8</v>
      </c>
      <c r="C9" s="118" t="s">
        <v>2</v>
      </c>
      <c r="D9" s="116" t="s">
        <v>150</v>
      </c>
      <c r="E9" s="301"/>
      <c r="F9" s="142" t="s">
        <v>2</v>
      </c>
      <c r="G9" s="142" t="s">
        <v>2</v>
      </c>
      <c r="H9" s="112" t="s">
        <v>2</v>
      </c>
      <c r="I9" s="136"/>
      <c r="J9" s="112" t="s">
        <v>2</v>
      </c>
    </row>
    <row r="10" spans="1:10" ht="22.5" customHeight="1">
      <c r="A10" s="120" t="s">
        <v>324</v>
      </c>
      <c r="B10" s="121" t="s">
        <v>154</v>
      </c>
      <c r="C10" s="122" t="s">
        <v>155</v>
      </c>
      <c r="D10" s="123" t="str">
        <f>D9</f>
        <v>С2</v>
      </c>
      <c r="E10" s="301"/>
      <c r="F10" s="139" t="e">
        <f>'Станд. С2-С3-С4'!F8*3.67*'Факт стройки ЛЭП'!$B$25/'Факт стройки ЛЭП'!$E$25</f>
        <v>#DIV/0!</v>
      </c>
      <c r="G10" s="139" t="e">
        <f>F10/2</f>
        <v>#DIV/0!</v>
      </c>
      <c r="H10" s="112">
        <v>11811.497085380217</v>
      </c>
      <c r="I10" s="136" t="e">
        <f t="shared" ref="I10:I19" si="0">F10/H10-1</f>
        <v>#DIV/0!</v>
      </c>
      <c r="J10" s="111">
        <v>0</v>
      </c>
    </row>
    <row r="11" spans="1:10" ht="20.25" customHeight="1">
      <c r="A11" s="120" t="s">
        <v>325</v>
      </c>
      <c r="B11" s="121" t="s">
        <v>157</v>
      </c>
      <c r="C11" s="122" t="str">
        <f t="shared" ref="C11:D19" si="1">C10</f>
        <v>НН (0,4 кВ и ниже)</v>
      </c>
      <c r="D11" s="123" t="str">
        <f t="shared" si="1"/>
        <v>С2</v>
      </c>
      <c r="E11" s="301"/>
      <c r="F11" s="139" t="e">
        <f>'Станд. С2-С3-С4'!F9*3.67*'Факт стройки ЛЭП'!$B$25/'Факт стройки ЛЭП'!$E$25</f>
        <v>#DIV/0!</v>
      </c>
      <c r="G11" s="139" t="e">
        <f>F11/2</f>
        <v>#DIV/0!</v>
      </c>
      <c r="H11" s="112">
        <v>13741.40737858725</v>
      </c>
      <c r="I11" s="136" t="e">
        <f t="shared" si="0"/>
        <v>#DIV/0!</v>
      </c>
      <c r="J11" s="111">
        <v>0</v>
      </c>
    </row>
    <row r="12" spans="1:10" ht="20.25" customHeight="1">
      <c r="A12" s="120" t="s">
        <v>326</v>
      </c>
      <c r="B12" s="121" t="s">
        <v>159</v>
      </c>
      <c r="C12" s="122" t="str">
        <f t="shared" si="1"/>
        <v>НН (0,4 кВ и ниже)</v>
      </c>
      <c r="D12" s="123" t="str">
        <f t="shared" si="1"/>
        <v>С2</v>
      </c>
      <c r="E12" s="301"/>
      <c r="F12" s="139" t="e">
        <f>'Станд. С2-С3-С4'!F10*3.67*'Факт стройки ЛЭП'!$B$25/'Факт стройки ЛЭП'!$E$25</f>
        <v>#DIV/0!</v>
      </c>
      <c r="G12" s="139" t="e">
        <f t="shared" ref="G12:G19" si="2">F12/2</f>
        <v>#DIV/0!</v>
      </c>
      <c r="H12" s="112">
        <v>16363.642261353103</v>
      </c>
      <c r="I12" s="136" t="e">
        <f t="shared" si="0"/>
        <v>#DIV/0!</v>
      </c>
      <c r="J12" s="111">
        <v>0</v>
      </c>
    </row>
    <row r="13" spans="1:10" ht="19.5" customHeight="1">
      <c r="A13" s="120" t="s">
        <v>327</v>
      </c>
      <c r="B13" s="121" t="s">
        <v>328</v>
      </c>
      <c r="C13" s="122" t="str">
        <f t="shared" si="1"/>
        <v>НН (0,4 кВ и ниже)</v>
      </c>
      <c r="D13" s="123" t="str">
        <f t="shared" si="1"/>
        <v>С2</v>
      </c>
      <c r="E13" s="301"/>
      <c r="F13" s="139" t="e">
        <f>'Станд. С2-С3-С4'!F11*3.67*'Факт стройки ЛЭП'!$B$25/'Факт стройки ЛЭП'!$E$25</f>
        <v>#DIV/0!</v>
      </c>
      <c r="G13" s="139" t="e">
        <f t="shared" si="2"/>
        <v>#DIV/0!</v>
      </c>
      <c r="H13" s="112">
        <v>17584.992147107321</v>
      </c>
      <c r="I13" s="136" t="e">
        <f t="shared" si="0"/>
        <v>#DIV/0!</v>
      </c>
      <c r="J13" s="111">
        <v>0</v>
      </c>
    </row>
    <row r="14" spans="1:10" ht="39" customHeight="1">
      <c r="A14" s="120" t="s">
        <v>329</v>
      </c>
      <c r="B14" s="125" t="s">
        <v>163</v>
      </c>
      <c r="C14" s="122" t="s">
        <v>164</v>
      </c>
      <c r="D14" s="123" t="str">
        <f t="shared" si="1"/>
        <v>С2</v>
      </c>
      <c r="E14" s="301"/>
      <c r="F14" s="139" t="e">
        <f>'Станд. С2-С3-С4'!F12*3.67*'Факт стройки ЛЭП'!$C$25/'Факт стройки ЛЭП'!$F$25</f>
        <v>#DIV/0!</v>
      </c>
      <c r="G14" s="139" t="e">
        <f t="shared" si="2"/>
        <v>#DIV/0!</v>
      </c>
      <c r="H14" s="112">
        <v>4853.989949748744</v>
      </c>
      <c r="I14" s="136" t="e">
        <f t="shared" si="0"/>
        <v>#DIV/0!</v>
      </c>
      <c r="J14" s="111">
        <v>0</v>
      </c>
    </row>
    <row r="15" spans="1:10" ht="34.5" customHeight="1">
      <c r="A15" s="120" t="s">
        <v>330</v>
      </c>
      <c r="B15" s="125" t="s">
        <v>166</v>
      </c>
      <c r="C15" s="122" t="s">
        <v>164</v>
      </c>
      <c r="D15" s="123" t="str">
        <f t="shared" si="1"/>
        <v>С2</v>
      </c>
      <c r="E15" s="301"/>
      <c r="F15" s="139" t="e">
        <f>'Станд. С2-С3-С4'!F13*3.67*'Факт стройки ЛЭП'!$C$25/'Факт стройки ЛЭП'!$F$25</f>
        <v>#DIV/0!</v>
      </c>
      <c r="G15" s="139" t="e">
        <f t="shared" si="2"/>
        <v>#DIV/0!</v>
      </c>
      <c r="H15" s="112">
        <v>5484.9637837837836</v>
      </c>
      <c r="I15" s="136" t="e">
        <f t="shared" si="0"/>
        <v>#DIV/0!</v>
      </c>
      <c r="J15" s="111">
        <v>0</v>
      </c>
    </row>
    <row r="16" spans="1:10" ht="63" customHeight="1">
      <c r="A16" s="120" t="s">
        <v>331</v>
      </c>
      <c r="B16" s="125" t="s">
        <v>168</v>
      </c>
      <c r="C16" s="122" t="s">
        <v>332</v>
      </c>
      <c r="D16" s="123" t="str">
        <f t="shared" si="1"/>
        <v>С2</v>
      </c>
      <c r="E16" s="301"/>
      <c r="F16" s="139" t="e">
        <f>'Станд. С2-С3-С4'!F14*3.67*'Факт стройки ЛЭП'!$D$25/'Факт стройки ЛЭП'!$G$25</f>
        <v>#DIV/0!</v>
      </c>
      <c r="G16" s="139" t="e">
        <f t="shared" si="2"/>
        <v>#DIV/0!</v>
      </c>
      <c r="H16" s="112">
        <v>4920.1144144144137</v>
      </c>
      <c r="I16" s="136" t="e">
        <f t="shared" si="0"/>
        <v>#DIV/0!</v>
      </c>
      <c r="J16" s="111">
        <v>0</v>
      </c>
    </row>
    <row r="17" spans="1:10" ht="60" customHeight="1">
      <c r="A17" s="120" t="s">
        <v>333</v>
      </c>
      <c r="B17" s="125" t="s">
        <v>171</v>
      </c>
      <c r="C17" s="122" t="s">
        <v>332</v>
      </c>
      <c r="D17" s="123" t="str">
        <f t="shared" si="1"/>
        <v>С2</v>
      </c>
      <c r="E17" s="301"/>
      <c r="F17" s="139" t="e">
        <f>'Станд. С2-С3-С4'!F15*3.67*'Факт стройки ЛЭП'!$D$25/'Факт стройки ЛЭП'!$G$25</f>
        <v>#DIV/0!</v>
      </c>
      <c r="G17" s="139" t="e">
        <f t="shared" si="2"/>
        <v>#DIV/0!</v>
      </c>
      <c r="H17" s="112">
        <v>4488.5731111111108</v>
      </c>
      <c r="I17" s="136" t="e">
        <f t="shared" si="0"/>
        <v>#DIV/0!</v>
      </c>
      <c r="J17" s="111">
        <v>0</v>
      </c>
    </row>
    <row r="18" spans="1:10" ht="49.5" customHeight="1">
      <c r="A18" s="120" t="s">
        <v>334</v>
      </c>
      <c r="B18" s="125" t="s">
        <v>173</v>
      </c>
      <c r="C18" s="122" t="s">
        <v>332</v>
      </c>
      <c r="D18" s="123" t="str">
        <f t="shared" si="1"/>
        <v>С2</v>
      </c>
      <c r="E18" s="301"/>
      <c r="F18" s="139" t="e">
        <f>'Станд. С2-С3-С4'!F16*3.67*'Факт стройки ЛЭП'!$D$25/'Факт стройки ЛЭП'!$G$25</f>
        <v>#DIV/0!</v>
      </c>
      <c r="G18" s="139" t="e">
        <f t="shared" si="2"/>
        <v>#DIV/0!</v>
      </c>
      <c r="H18" s="112">
        <v>5153.3192192192191</v>
      </c>
      <c r="I18" s="136" t="e">
        <f t="shared" si="0"/>
        <v>#DIV/0!</v>
      </c>
      <c r="J18" s="111">
        <v>0</v>
      </c>
    </row>
    <row r="19" spans="1:10" ht="63.75" customHeight="1">
      <c r="A19" s="120" t="s">
        <v>335</v>
      </c>
      <c r="B19" s="125" t="s">
        <v>175</v>
      </c>
      <c r="C19" s="122" t="s">
        <v>332</v>
      </c>
      <c r="D19" s="123" t="str">
        <f t="shared" si="1"/>
        <v>С2</v>
      </c>
      <c r="E19" s="301"/>
      <c r="F19" s="139" t="e">
        <f>'Станд. С2-С3-С4'!F17*3.67*'Факт стройки ЛЭП'!$D$25/'Факт стройки ЛЭП'!$G$25</f>
        <v>#DIV/0!</v>
      </c>
      <c r="G19" s="139" t="e">
        <f t="shared" si="2"/>
        <v>#DIV/0!</v>
      </c>
      <c r="H19" s="112">
        <v>5054.9764444444436</v>
      </c>
      <c r="I19" s="136" t="e">
        <f t="shared" si="0"/>
        <v>#DIV/0!</v>
      </c>
      <c r="J19" s="111">
        <v>0</v>
      </c>
    </row>
    <row r="20" spans="1:10" s="119" customFormat="1" ht="18" customHeight="1">
      <c r="A20" s="126" t="s">
        <v>336</v>
      </c>
      <c r="B20" s="117" t="s">
        <v>10</v>
      </c>
      <c r="C20" s="118" t="s">
        <v>2</v>
      </c>
      <c r="D20" s="116" t="s">
        <v>187</v>
      </c>
      <c r="E20" s="301"/>
      <c r="F20" s="140" t="s">
        <v>2</v>
      </c>
      <c r="G20" s="140" t="s">
        <v>2</v>
      </c>
      <c r="H20" s="112" t="s">
        <v>2</v>
      </c>
      <c r="I20" s="136"/>
      <c r="J20" s="111">
        <v>0</v>
      </c>
    </row>
    <row r="21" spans="1:10" ht="20.25" customHeight="1">
      <c r="A21" s="120" t="s">
        <v>337</v>
      </c>
      <c r="B21" s="125" t="s">
        <v>189</v>
      </c>
      <c r="C21" s="122" t="str">
        <f>C10</f>
        <v>НН (0,4 кВ и ниже)</v>
      </c>
      <c r="D21" s="123" t="str">
        <f>D20</f>
        <v>С3</v>
      </c>
      <c r="E21" s="301"/>
      <c r="F21" s="139" t="e">
        <f>'Станд. С2-С3-С4'!F23*4.65*'Факт стройки ЛЭП'!B26/'Факт стройки ЛЭП'!E26</f>
        <v>#DIV/0!</v>
      </c>
      <c r="G21" s="139" t="e">
        <f>F21/2</f>
        <v>#DIV/0!</v>
      </c>
      <c r="H21" s="112">
        <v>20133.301086218598</v>
      </c>
      <c r="I21" s="136" t="e">
        <f t="shared" ref="I21:I31" si="3">F21/H21-1</f>
        <v>#DIV/0!</v>
      </c>
      <c r="J21" s="111">
        <v>0</v>
      </c>
    </row>
    <row r="22" spans="1:10" ht="21" customHeight="1">
      <c r="A22" s="120" t="s">
        <v>338</v>
      </c>
      <c r="B22" s="125" t="s">
        <v>191</v>
      </c>
      <c r="C22" s="122" t="str">
        <f>C11</f>
        <v>НН (0,4 кВ и ниже)</v>
      </c>
      <c r="D22" s="123" t="str">
        <f t="shared" ref="D22:D30" si="4">D21</f>
        <v>С3</v>
      </c>
      <c r="E22" s="301"/>
      <c r="F22" s="139" t="e">
        <f>'Станд. С2-С3-С4'!F24*4.65*'Факт стройки ЛЭП'!B27/'Факт стройки ЛЭП'!E27</f>
        <v>#DIV/0!</v>
      </c>
      <c r="G22" s="139" t="e">
        <f t="shared" ref="G22:G30" si="5">F22/2</f>
        <v>#DIV/0!</v>
      </c>
      <c r="H22" s="112">
        <v>23534.840461642907</v>
      </c>
      <c r="I22" s="136" t="e">
        <f t="shared" si="3"/>
        <v>#DIV/0!</v>
      </c>
      <c r="J22" s="111">
        <v>0</v>
      </c>
    </row>
    <row r="23" spans="1:10" ht="19.5" customHeight="1">
      <c r="A23" s="120" t="s">
        <v>339</v>
      </c>
      <c r="B23" s="125" t="s">
        <v>193</v>
      </c>
      <c r="C23" s="122" t="str">
        <f>C12</f>
        <v>НН (0,4 кВ и ниже)</v>
      </c>
      <c r="D23" s="123" t="str">
        <f t="shared" si="4"/>
        <v>С3</v>
      </c>
      <c r="E23" s="301"/>
      <c r="F23" s="139" t="e">
        <f>'Станд. С2-С3-С4'!F25*4.65*'Факт стройки ЛЭП'!B28/'Факт стройки ЛЭП'!E28</f>
        <v>#DIV/0!</v>
      </c>
      <c r="G23" s="139" t="e">
        <f t="shared" si="5"/>
        <v>#DIV/0!</v>
      </c>
      <c r="H23" s="112">
        <v>25151.210115410722</v>
      </c>
      <c r="I23" s="136" t="e">
        <f t="shared" si="3"/>
        <v>#DIV/0!</v>
      </c>
      <c r="J23" s="111">
        <v>0</v>
      </c>
    </row>
    <row r="24" spans="1:10" ht="22.5" customHeight="1">
      <c r="A24" s="120" t="s">
        <v>340</v>
      </c>
      <c r="B24" s="125" t="s">
        <v>195</v>
      </c>
      <c r="C24" s="122" t="str">
        <f>C13</f>
        <v>НН (0,4 кВ и ниже)</v>
      </c>
      <c r="D24" s="123" t="str">
        <f t="shared" si="4"/>
        <v>С3</v>
      </c>
      <c r="E24" s="301"/>
      <c r="F24" s="139" t="e">
        <f>'Станд. С2-С3-С4'!F26*4.65*'Факт стройки ЛЭП'!B29/'Факт стройки ЛЭП'!E29</f>
        <v>#DIV/0!</v>
      </c>
      <c r="G24" s="139" t="e">
        <f t="shared" si="5"/>
        <v>#DIV/0!</v>
      </c>
      <c r="H24" s="112">
        <v>27328.793279022404</v>
      </c>
      <c r="I24" s="136" t="e">
        <f t="shared" si="3"/>
        <v>#DIV/0!</v>
      </c>
      <c r="J24" s="111">
        <v>0</v>
      </c>
    </row>
    <row r="25" spans="1:10" ht="18" customHeight="1">
      <c r="A25" s="120" t="s">
        <v>341</v>
      </c>
      <c r="B25" s="125" t="s">
        <v>342</v>
      </c>
      <c r="C25" s="122" t="s">
        <v>215</v>
      </c>
      <c r="D25" s="123" t="str">
        <f t="shared" si="4"/>
        <v>С3</v>
      </c>
      <c r="E25" s="301"/>
      <c r="F25" s="139" t="e">
        <f>'Станд. С2-С3-С4'!F27*4.65*'Факт стройки ЛЭП'!C26/'Факт стройки ЛЭП'!F26</f>
        <v>#DIV/0!</v>
      </c>
      <c r="G25" s="139" t="e">
        <f t="shared" si="5"/>
        <v>#DIV/0!</v>
      </c>
      <c r="H25" s="112">
        <v>9476.8908742820695</v>
      </c>
      <c r="I25" s="136" t="e">
        <f t="shared" si="3"/>
        <v>#DIV/0!</v>
      </c>
      <c r="J25" s="111">
        <v>0</v>
      </c>
    </row>
    <row r="26" spans="1:10" ht="18" customHeight="1">
      <c r="A26" s="120" t="s">
        <v>343</v>
      </c>
      <c r="B26" s="125" t="s">
        <v>344</v>
      </c>
      <c r="C26" s="122" t="s">
        <v>215</v>
      </c>
      <c r="D26" s="123" t="str">
        <f t="shared" si="4"/>
        <v>С3</v>
      </c>
      <c r="E26" s="301"/>
      <c r="F26" s="139" t="e">
        <f>'Станд. С2-С3-С4'!F28*4.65*'Факт стройки ЛЭП'!C27/'Факт стройки ЛЭП'!F27</f>
        <v>#DIV/0!</v>
      </c>
      <c r="G26" s="139" t="e">
        <f t="shared" si="5"/>
        <v>#DIV/0!</v>
      </c>
      <c r="H26" s="112">
        <v>10712.09061901723</v>
      </c>
      <c r="I26" s="136" t="e">
        <f t="shared" si="3"/>
        <v>#DIV/0!</v>
      </c>
      <c r="J26" s="111">
        <v>0</v>
      </c>
    </row>
    <row r="27" spans="1:10" ht="18" customHeight="1">
      <c r="A27" s="120" t="s">
        <v>345</v>
      </c>
      <c r="B27" s="125" t="s">
        <v>346</v>
      </c>
      <c r="C27" s="122" t="s">
        <v>215</v>
      </c>
      <c r="D27" s="123" t="str">
        <f t="shared" si="4"/>
        <v>С3</v>
      </c>
      <c r="E27" s="301"/>
      <c r="F27" s="139" t="e">
        <f>'Станд. С2-С3-С4'!F29*4.65*'Факт стройки ЛЭП'!C28/'Факт стройки ЛЭП'!F28</f>
        <v>#DIV/0!</v>
      </c>
      <c r="G27" s="139" t="e">
        <f t="shared" si="5"/>
        <v>#DIV/0!</v>
      </c>
      <c r="H27" s="112">
        <v>12019.659859604342</v>
      </c>
      <c r="I27" s="136" t="e">
        <f t="shared" si="3"/>
        <v>#DIV/0!</v>
      </c>
      <c r="J27" s="111">
        <v>0</v>
      </c>
    </row>
    <row r="28" spans="1:10" ht="18" customHeight="1">
      <c r="A28" s="120" t="s">
        <v>347</v>
      </c>
      <c r="B28" s="125" t="s">
        <v>348</v>
      </c>
      <c r="C28" s="122" t="s">
        <v>215</v>
      </c>
      <c r="D28" s="123" t="str">
        <f t="shared" si="4"/>
        <v>С3</v>
      </c>
      <c r="E28" s="301"/>
      <c r="F28" s="139" t="e">
        <f>'Станд. С2-С3-С4'!F30*4.65*'Факт стройки ЛЭП'!C29/'Факт стройки ЛЭП'!F29</f>
        <v>#DIV/0!</v>
      </c>
      <c r="G28" s="139" t="e">
        <f t="shared" si="5"/>
        <v>#DIV/0!</v>
      </c>
      <c r="H28" s="112">
        <v>13711.794511806002</v>
      </c>
      <c r="I28" s="136" t="e">
        <f t="shared" si="3"/>
        <v>#DIV/0!</v>
      </c>
      <c r="J28" s="111">
        <v>0</v>
      </c>
    </row>
    <row r="29" spans="1:10" ht="31.2">
      <c r="A29" s="120" t="s">
        <v>349</v>
      </c>
      <c r="B29" s="125" t="s">
        <v>206</v>
      </c>
      <c r="C29" s="122" t="s">
        <v>332</v>
      </c>
      <c r="D29" s="123" t="str">
        <f t="shared" si="4"/>
        <v>С3</v>
      </c>
      <c r="E29" s="301"/>
      <c r="F29" s="139" t="e">
        <f>'Станд. С2-С3-С4'!F31*4.65*'Факт стройки ЛЭП'!D26/'Факт стройки ЛЭП'!G26</f>
        <v>#DIV/0!</v>
      </c>
      <c r="G29" s="139" t="e">
        <f t="shared" si="5"/>
        <v>#DIV/0!</v>
      </c>
      <c r="H29" s="112">
        <v>4728.3486486486481</v>
      </c>
      <c r="I29" s="136" t="e">
        <f t="shared" si="3"/>
        <v>#DIV/0!</v>
      </c>
      <c r="J29" s="111">
        <v>0</v>
      </c>
    </row>
    <row r="30" spans="1:10" ht="31.2">
      <c r="A30" s="120" t="s">
        <v>350</v>
      </c>
      <c r="B30" s="125" t="s">
        <v>208</v>
      </c>
      <c r="C30" s="122" t="s">
        <v>332</v>
      </c>
      <c r="D30" s="123" t="str">
        <f t="shared" si="4"/>
        <v>С3</v>
      </c>
      <c r="E30" s="301"/>
      <c r="F30" s="139" t="e">
        <f>'Станд. С2-С3-С4'!F32*4.65*'Факт стройки ЛЭП'!D27/'Факт стройки ЛЭП'!G27</f>
        <v>#DIV/0!</v>
      </c>
      <c r="G30" s="139" t="e">
        <f t="shared" si="5"/>
        <v>#DIV/0!</v>
      </c>
      <c r="H30" s="112">
        <v>5313.2342342342345</v>
      </c>
      <c r="I30" s="136" t="e">
        <f t="shared" si="3"/>
        <v>#DIV/0!</v>
      </c>
      <c r="J30" s="111">
        <v>0</v>
      </c>
    </row>
    <row r="31" spans="1:10" s="119" customFormat="1" ht="31.2">
      <c r="A31" s="126" t="s">
        <v>11</v>
      </c>
      <c r="B31" s="117" t="s">
        <v>351</v>
      </c>
      <c r="C31" s="118" t="s">
        <v>215</v>
      </c>
      <c r="D31" s="116" t="s">
        <v>216</v>
      </c>
      <c r="E31" s="301"/>
      <c r="F31" s="130"/>
      <c r="G31" s="130"/>
      <c r="H31" s="112">
        <v>10246.565008025682</v>
      </c>
      <c r="I31" s="136">
        <f t="shared" si="3"/>
        <v>-1</v>
      </c>
      <c r="J31" s="111">
        <v>0</v>
      </c>
    </row>
    <row r="32" spans="1:10" s="119" customFormat="1" ht="46.8">
      <c r="A32" s="116" t="s">
        <v>352</v>
      </c>
      <c r="B32" s="117" t="s">
        <v>353</v>
      </c>
      <c r="C32" s="118" t="s">
        <v>2</v>
      </c>
      <c r="D32" s="116" t="s">
        <v>216</v>
      </c>
      <c r="E32" s="301"/>
      <c r="F32" s="140" t="s">
        <v>2</v>
      </c>
      <c r="G32" s="140" t="s">
        <v>2</v>
      </c>
      <c r="H32" s="112" t="s">
        <v>2</v>
      </c>
      <c r="I32" s="136"/>
      <c r="J32" s="112" t="s">
        <v>2</v>
      </c>
    </row>
    <row r="33" spans="1:10" ht="48.75" customHeight="1">
      <c r="A33" s="123" t="s">
        <v>354</v>
      </c>
      <c r="B33" s="125" t="s">
        <v>219</v>
      </c>
      <c r="C33" s="122" t="s">
        <v>220</v>
      </c>
      <c r="D33" s="123" t="s">
        <v>216</v>
      </c>
      <c r="E33" s="301"/>
      <c r="F33" s="139">
        <f>'Станд. С2-С3-С4'!F37*6.39</f>
        <v>23336.321027287318</v>
      </c>
      <c r="G33" s="139">
        <f>F33/2</f>
        <v>11668.160513643659</v>
      </c>
      <c r="H33" s="112">
        <v>21619.878009630818</v>
      </c>
      <c r="I33" s="136">
        <f t="shared" ref="I33:I45" si="6">F33/H33-1</f>
        <v>7.9391891891891886E-2</v>
      </c>
      <c r="J33" s="111">
        <v>0</v>
      </c>
    </row>
    <row r="34" spans="1:10" ht="31.2">
      <c r="A34" s="123" t="s">
        <v>355</v>
      </c>
      <c r="B34" s="125" t="s">
        <v>222</v>
      </c>
      <c r="C34" s="122" t="s">
        <v>220</v>
      </c>
      <c r="D34" s="123" t="str">
        <f>D33</f>
        <v>С4</v>
      </c>
      <c r="E34" s="301"/>
      <c r="F34" s="139">
        <f>'Станд. С2-С3-С4'!F38*6.39</f>
        <v>15623.703852327446</v>
      </c>
      <c r="G34" s="139">
        <f t="shared" ref="G34:G45" si="7">F34/2</f>
        <v>7811.851926163723</v>
      </c>
      <c r="H34" s="112">
        <v>14474.542536115569</v>
      </c>
      <c r="I34" s="136">
        <f t="shared" si="6"/>
        <v>7.9391891891891886E-2</v>
      </c>
      <c r="J34" s="111">
        <v>0</v>
      </c>
    </row>
    <row r="35" spans="1:10" ht="31.2">
      <c r="A35" s="123" t="s">
        <v>356</v>
      </c>
      <c r="B35" s="125" t="s">
        <v>224</v>
      </c>
      <c r="C35" s="122" t="s">
        <v>220</v>
      </c>
      <c r="D35" s="123" t="str">
        <f t="shared" ref="D35:D45" si="8">D34</f>
        <v>С4</v>
      </c>
      <c r="E35" s="301"/>
      <c r="F35" s="139">
        <f>'Станд. С2-С3-С4'!F39*6.39</f>
        <v>10489.635404723687</v>
      </c>
      <c r="G35" s="139">
        <f t="shared" si="7"/>
        <v>5244.8177023618437</v>
      </c>
      <c r="H35" s="112">
        <v>9718.0972763637292</v>
      </c>
      <c r="I35" s="136">
        <f t="shared" si="6"/>
        <v>7.9391891891891886E-2</v>
      </c>
      <c r="J35" s="111">
        <v>0</v>
      </c>
    </row>
    <row r="36" spans="1:10" ht="31.2">
      <c r="A36" s="123" t="s">
        <v>357</v>
      </c>
      <c r="B36" s="125" t="s">
        <v>226</v>
      </c>
      <c r="C36" s="122" t="s">
        <v>220</v>
      </c>
      <c r="D36" s="123" t="str">
        <f t="shared" si="8"/>
        <v>С4</v>
      </c>
      <c r="E36" s="301"/>
      <c r="F36" s="139">
        <f>'Станд. С2-С3-С4'!F40*6.39</f>
        <v>9252.6789727126816</v>
      </c>
      <c r="G36" s="139">
        <f t="shared" si="7"/>
        <v>4626.3394863563408</v>
      </c>
      <c r="H36" s="112">
        <v>8572.1219903691835</v>
      </c>
      <c r="I36" s="136">
        <f t="shared" si="6"/>
        <v>7.9391891891891664E-2</v>
      </c>
      <c r="J36" s="111">
        <v>0</v>
      </c>
    </row>
    <row r="37" spans="1:10" ht="31.2">
      <c r="A37" s="123" t="s">
        <v>358</v>
      </c>
      <c r="B37" s="125" t="s">
        <v>228</v>
      </c>
      <c r="C37" s="122" t="s">
        <v>220</v>
      </c>
      <c r="D37" s="123" t="str">
        <f t="shared" si="8"/>
        <v>С4</v>
      </c>
      <c r="E37" s="301"/>
      <c r="F37" s="139">
        <f>'Станд. С2-С3-С4'!F41*6.39</f>
        <v>6562.4428170144456</v>
      </c>
      <c r="G37" s="139">
        <f t="shared" si="7"/>
        <v>3281.2214085072228</v>
      </c>
      <c r="H37" s="112">
        <v>6079.7592295345103</v>
      </c>
      <c r="I37" s="136">
        <f t="shared" si="6"/>
        <v>7.9391891891891886E-2</v>
      </c>
      <c r="J37" s="111">
        <v>0</v>
      </c>
    </row>
    <row r="38" spans="1:10" ht="31.2">
      <c r="A38" s="123" t="s">
        <v>359</v>
      </c>
      <c r="B38" s="125" t="s">
        <v>230</v>
      </c>
      <c r="C38" s="122" t="s">
        <v>220</v>
      </c>
      <c r="D38" s="123" t="str">
        <f t="shared" si="8"/>
        <v>С4</v>
      </c>
      <c r="E38" s="301"/>
      <c r="F38" s="139">
        <f>'Станд. С2-С3-С4'!F42*6.39</f>
        <v>4929.8388443017657</v>
      </c>
      <c r="G38" s="139">
        <f t="shared" si="7"/>
        <v>2464.9194221508828</v>
      </c>
      <c r="H38" s="112">
        <v>4567.2372391653289</v>
      </c>
      <c r="I38" s="136">
        <f t="shared" si="6"/>
        <v>7.9391891891891886E-2</v>
      </c>
      <c r="J38" s="111">
        <v>0</v>
      </c>
    </row>
    <row r="39" spans="1:10" ht="31.2">
      <c r="A39" s="123" t="s">
        <v>360</v>
      </c>
      <c r="B39" s="125" t="s">
        <v>232</v>
      </c>
      <c r="C39" s="122" t="s">
        <v>220</v>
      </c>
      <c r="D39" s="123" t="str">
        <f t="shared" si="8"/>
        <v>С4</v>
      </c>
      <c r="E39" s="301"/>
      <c r="F39" s="139">
        <f>'Станд. С2-С3-С4'!F43*6.39</f>
        <v>3984.5188603531305</v>
      </c>
      <c r="G39" s="139">
        <f t="shared" si="7"/>
        <v>1992.2594301765653</v>
      </c>
      <c r="H39" s="112">
        <v>3691.4478330658112</v>
      </c>
      <c r="I39" s="136">
        <f t="shared" si="6"/>
        <v>7.9391891891891886E-2</v>
      </c>
      <c r="J39" s="111">
        <v>0</v>
      </c>
    </row>
    <row r="40" spans="1:10" ht="31.2">
      <c r="A40" s="123" t="s">
        <v>361</v>
      </c>
      <c r="B40" s="125" t="s">
        <v>234</v>
      </c>
      <c r="C40" s="122" t="s">
        <v>220</v>
      </c>
      <c r="D40" s="123" t="str">
        <f t="shared" si="8"/>
        <v>С4</v>
      </c>
      <c r="E40" s="301"/>
      <c r="F40" s="139">
        <f>'Станд. С2-С3-С4'!F44*6.39</f>
        <v>3365.2144003668882</v>
      </c>
      <c r="G40" s="139">
        <f t="shared" si="7"/>
        <v>1682.6072001834441</v>
      </c>
      <c r="H40" s="112">
        <v>3117.6947183367729</v>
      </c>
      <c r="I40" s="136">
        <f t="shared" si="6"/>
        <v>7.9391891891891886E-2</v>
      </c>
      <c r="J40" s="111">
        <v>0</v>
      </c>
    </row>
    <row r="41" spans="1:10" ht="31.2">
      <c r="A41" s="123" t="s">
        <v>362</v>
      </c>
      <c r="B41" s="125" t="s">
        <v>236</v>
      </c>
      <c r="C41" s="122" t="s">
        <v>220</v>
      </c>
      <c r="D41" s="123" t="str">
        <f t="shared" si="8"/>
        <v>С4</v>
      </c>
      <c r="E41" s="301"/>
      <c r="F41" s="139">
        <f>'Станд. С2-С3-С4'!F45*6.39</f>
        <v>3571.7330658105939</v>
      </c>
      <c r="G41" s="139">
        <f t="shared" si="7"/>
        <v>1785.8665329052969</v>
      </c>
      <c r="H41" s="112">
        <v>3309.0234349919747</v>
      </c>
      <c r="I41" s="136">
        <f t="shared" si="6"/>
        <v>7.9391891891891664E-2</v>
      </c>
      <c r="J41" s="111">
        <v>0</v>
      </c>
    </row>
    <row r="42" spans="1:10" ht="31.2">
      <c r="A42" s="123" t="s">
        <v>363</v>
      </c>
      <c r="B42" s="125" t="s">
        <v>364</v>
      </c>
      <c r="C42" s="122" t="s">
        <v>220</v>
      </c>
      <c r="D42" s="123" t="str">
        <f t="shared" si="8"/>
        <v>С4</v>
      </c>
      <c r="E42" s="301"/>
      <c r="F42" s="139">
        <f>'Станд. С2-С3-С4'!F46*6.39</f>
        <v>15988.539004815409</v>
      </c>
      <c r="G42" s="139">
        <f t="shared" si="7"/>
        <v>7994.2695024077047</v>
      </c>
      <c r="H42" s="112">
        <v>14812.543178170146</v>
      </c>
      <c r="I42" s="136">
        <f t="shared" si="6"/>
        <v>7.9391891891891664E-2</v>
      </c>
      <c r="J42" s="111">
        <v>0</v>
      </c>
    </row>
    <row r="43" spans="1:10" ht="31.2">
      <c r="A43" s="123" t="s">
        <v>365</v>
      </c>
      <c r="B43" s="125" t="s">
        <v>366</v>
      </c>
      <c r="C43" s="122" t="s">
        <v>220</v>
      </c>
      <c r="D43" s="123" t="str">
        <f t="shared" si="8"/>
        <v>С4</v>
      </c>
      <c r="E43" s="301"/>
      <c r="F43" s="139">
        <f>'Станд. С2-С3-С4'!F47*6.39</f>
        <v>10595.938001605136</v>
      </c>
      <c r="G43" s="139">
        <f t="shared" si="7"/>
        <v>5297.9690008025682</v>
      </c>
      <c r="H43" s="112">
        <v>9816.5810593900478</v>
      </c>
      <c r="I43" s="136">
        <f t="shared" si="6"/>
        <v>7.9391891891891886E-2</v>
      </c>
      <c r="J43" s="111">
        <v>0</v>
      </c>
    </row>
    <row r="44" spans="1:10" ht="31.2">
      <c r="A44" s="123" t="s">
        <v>367</v>
      </c>
      <c r="B44" s="125" t="s">
        <v>368</v>
      </c>
      <c r="C44" s="122" t="s">
        <v>220</v>
      </c>
      <c r="D44" s="123" t="str">
        <f t="shared" si="8"/>
        <v>С4</v>
      </c>
      <c r="E44" s="301"/>
      <c r="F44" s="139">
        <f>'Станд. С2-С3-С4'!F48*6.39</f>
        <v>7938.8614996560409</v>
      </c>
      <c r="G44" s="139">
        <f t="shared" si="7"/>
        <v>3969.4307498280205</v>
      </c>
      <c r="H44" s="112">
        <v>7354.9389793370519</v>
      </c>
      <c r="I44" s="136">
        <f t="shared" si="6"/>
        <v>7.9391891891891886E-2</v>
      </c>
      <c r="J44" s="111">
        <v>0</v>
      </c>
    </row>
    <row r="45" spans="1:10" ht="31.2">
      <c r="A45" s="123" t="s">
        <v>369</v>
      </c>
      <c r="B45" s="125" t="s">
        <v>370</v>
      </c>
      <c r="C45" s="122" t="s">
        <v>220</v>
      </c>
      <c r="D45" s="123" t="str">
        <f t="shared" si="8"/>
        <v>С4</v>
      </c>
      <c r="E45" s="301"/>
      <c r="F45" s="139">
        <f>'Станд. С2-С3-С4'!F49*6.39</f>
        <v>5792.2837078651683</v>
      </c>
      <c r="G45" s="139">
        <f t="shared" si="7"/>
        <v>2896.1418539325841</v>
      </c>
      <c r="H45" s="112">
        <v>5366.2471910112363</v>
      </c>
      <c r="I45" s="136">
        <f t="shared" si="6"/>
        <v>7.9391891891891664E-2</v>
      </c>
      <c r="J45" s="111">
        <v>0</v>
      </c>
    </row>
    <row r="46" spans="1:10" s="119" customFormat="1" ht="40.5" customHeight="1">
      <c r="A46" s="116" t="s">
        <v>15</v>
      </c>
      <c r="B46" s="117" t="s">
        <v>371</v>
      </c>
      <c r="C46" s="118" t="s">
        <v>2</v>
      </c>
      <c r="D46" s="118" t="s">
        <v>2</v>
      </c>
      <c r="E46" s="301"/>
      <c r="F46" s="141" t="s">
        <v>2</v>
      </c>
      <c r="G46" s="141" t="s">
        <v>2</v>
      </c>
      <c r="H46" s="137" t="s">
        <v>2</v>
      </c>
      <c r="I46" s="137" t="s">
        <v>2</v>
      </c>
      <c r="J46" s="137" t="s">
        <v>2</v>
      </c>
    </row>
    <row r="47" spans="1:10" s="119" customFormat="1" ht="45.75" customHeight="1">
      <c r="A47" s="123" t="s">
        <v>372</v>
      </c>
      <c r="B47" s="125" t="s">
        <v>247</v>
      </c>
      <c r="C47" s="122" t="str">
        <f>C24</f>
        <v>НН (0,4 кВ и ниже)</v>
      </c>
      <c r="D47" s="123" t="str">
        <f>D45</f>
        <v>С4</v>
      </c>
      <c r="E47" s="301"/>
      <c r="F47" s="139">
        <f>'Станд. С2-С3-С4'!F51*6.39</f>
        <v>44510.290219721566</v>
      </c>
      <c r="G47" s="139">
        <f>F47/2</f>
        <v>22255.145109860783</v>
      </c>
      <c r="H47" s="112">
        <v>41236.450407003395</v>
      </c>
      <c r="I47" s="136">
        <f t="shared" ref="I47:I83" si="9">F47/H47-1</f>
        <v>7.9391891891891886E-2</v>
      </c>
      <c r="J47" s="111">
        <v>0</v>
      </c>
    </row>
    <row r="48" spans="1:10" s="119" customFormat="1" ht="46.8">
      <c r="A48" s="123" t="s">
        <v>373</v>
      </c>
      <c r="B48" s="131" t="s">
        <v>249</v>
      </c>
      <c r="C48" s="122" t="str">
        <f>C47</f>
        <v>НН (0,4 кВ и ниже)</v>
      </c>
      <c r="D48" s="123" t="str">
        <f>D47</f>
        <v>С4</v>
      </c>
      <c r="E48" s="301"/>
      <c r="F48" s="139">
        <f>'Станд. С2-С3-С4'!F52*6.39</f>
        <v>28353.336176698853</v>
      </c>
      <c r="G48" s="139">
        <f t="shared" ref="G48:G83" si="10">F48/2</f>
        <v>14176.668088349426</v>
      </c>
      <c r="H48" s="112">
        <v>26267.879525204571</v>
      </c>
      <c r="I48" s="136">
        <f t="shared" si="9"/>
        <v>7.9391891891891886E-2</v>
      </c>
      <c r="J48" s="111">
        <v>0</v>
      </c>
    </row>
    <row r="49" spans="1:10" s="119" customFormat="1" ht="46.8">
      <c r="A49" s="123" t="s">
        <v>374</v>
      </c>
      <c r="B49" s="131" t="s">
        <v>251</v>
      </c>
      <c r="C49" s="122" t="str">
        <f t="shared" ref="C49:C55" si="11">C48</f>
        <v>НН (0,4 кВ и ниже)</v>
      </c>
      <c r="D49" s="123" t="str">
        <f t="shared" ref="D49:D83" si="12">D47</f>
        <v>С4</v>
      </c>
      <c r="E49" s="301"/>
      <c r="F49" s="139">
        <f>'Станд. С2-С3-С4'!F53*6.39</f>
        <v>18407.109783041888</v>
      </c>
      <c r="G49" s="139">
        <f t="shared" si="10"/>
        <v>9203.5548915209438</v>
      </c>
      <c r="H49" s="112">
        <v>17053.222209015334</v>
      </c>
      <c r="I49" s="136">
        <f t="shared" si="9"/>
        <v>7.9391891891891886E-2</v>
      </c>
      <c r="J49" s="111">
        <v>0</v>
      </c>
    </row>
    <row r="50" spans="1:10" s="119" customFormat="1" ht="46.8">
      <c r="A50" s="123" t="s">
        <v>375</v>
      </c>
      <c r="B50" s="131" t="s">
        <v>253</v>
      </c>
      <c r="C50" s="122" t="str">
        <f t="shared" si="11"/>
        <v>НН (0,4 кВ и ниже)</v>
      </c>
      <c r="D50" s="123" t="str">
        <f t="shared" si="12"/>
        <v>С4</v>
      </c>
      <c r="E50" s="301"/>
      <c r="F50" s="139">
        <f>'Станд. С2-С3-С4'!F54*6.39</f>
        <v>46184.183496294136</v>
      </c>
      <c r="G50" s="139">
        <f t="shared" si="10"/>
        <v>23092.091748147068</v>
      </c>
      <c r="H50" s="112">
        <v>42787.22477277954</v>
      </c>
      <c r="I50" s="136">
        <f t="shared" si="9"/>
        <v>7.9391891891891886E-2</v>
      </c>
      <c r="J50" s="111">
        <v>0</v>
      </c>
    </row>
    <row r="51" spans="1:10" s="119" customFormat="1" ht="46.8">
      <c r="A51" s="123" t="s">
        <v>376</v>
      </c>
      <c r="B51" s="131" t="s">
        <v>255</v>
      </c>
      <c r="C51" s="122" t="str">
        <f t="shared" si="11"/>
        <v>НН (0,4 кВ и ниже)</v>
      </c>
      <c r="D51" s="123" t="str">
        <f t="shared" si="12"/>
        <v>С4</v>
      </c>
      <c r="E51" s="301"/>
      <c r="F51" s="139">
        <f>'Станд. С2-С3-С4'!F55*6.39</f>
        <v>29354.573040699754</v>
      </c>
      <c r="G51" s="139">
        <f t="shared" si="10"/>
        <v>14677.286520349877</v>
      </c>
      <c r="H51" s="112">
        <v>27195.472989192887</v>
      </c>
      <c r="I51" s="136">
        <f t="shared" si="9"/>
        <v>7.9391891891891886E-2</v>
      </c>
      <c r="J51" s="111">
        <v>0</v>
      </c>
    </row>
    <row r="52" spans="1:10" s="119" customFormat="1" ht="46.8">
      <c r="A52" s="123" t="s">
        <v>377</v>
      </c>
      <c r="B52" s="131" t="s">
        <v>257</v>
      </c>
      <c r="C52" s="122" t="str">
        <f t="shared" si="11"/>
        <v>НН (0,4 кВ и ниже)</v>
      </c>
      <c r="D52" s="123" t="str">
        <f t="shared" si="12"/>
        <v>С4</v>
      </c>
      <c r="E52" s="301"/>
      <c r="F52" s="139">
        <f>'Станд. С2-С3-С4'!F56*6.39</f>
        <v>18314.169967417827</v>
      </c>
      <c r="G52" s="139">
        <f t="shared" si="10"/>
        <v>9157.0849837089136</v>
      </c>
      <c r="H52" s="112">
        <v>16967.118342271289</v>
      </c>
      <c r="I52" s="136">
        <f t="shared" si="9"/>
        <v>7.9391891891891886E-2</v>
      </c>
      <c r="J52" s="111">
        <v>0</v>
      </c>
    </row>
    <row r="53" spans="1:10" s="119" customFormat="1" ht="46.8">
      <c r="A53" s="123" t="s">
        <v>378</v>
      </c>
      <c r="B53" s="131" t="s">
        <v>259</v>
      </c>
      <c r="C53" s="122" t="str">
        <f t="shared" si="11"/>
        <v>НН (0,4 кВ и ниже)</v>
      </c>
      <c r="D53" s="123" t="str">
        <f t="shared" si="12"/>
        <v>С4</v>
      </c>
      <c r="E53" s="301"/>
      <c r="F53" s="139">
        <f>'Станд. С2-С3-С4'!F57*6.39</f>
        <v>54049.188891696736</v>
      </c>
      <c r="G53" s="139">
        <f t="shared" si="10"/>
        <v>27024.594445848368</v>
      </c>
      <c r="H53" s="112">
        <v>50073.739943481174</v>
      </c>
      <c r="I53" s="136">
        <f t="shared" si="9"/>
        <v>7.9391891891891886E-2</v>
      </c>
      <c r="J53" s="111">
        <v>0</v>
      </c>
    </row>
    <row r="54" spans="1:10" s="119" customFormat="1" ht="46.8">
      <c r="A54" s="123" t="s">
        <v>379</v>
      </c>
      <c r="B54" s="131" t="s">
        <v>261</v>
      </c>
      <c r="C54" s="122" t="str">
        <f t="shared" si="11"/>
        <v>НН (0,4 кВ и ниже)</v>
      </c>
      <c r="D54" s="123" t="str">
        <f t="shared" si="12"/>
        <v>С4</v>
      </c>
      <c r="E54" s="301"/>
      <c r="F54" s="139">
        <f>'Станд. С2-С3-С4'!F58*6.39</f>
        <v>35007.175419338149</v>
      </c>
      <c r="G54" s="139">
        <f t="shared" si="10"/>
        <v>17503.587709669075</v>
      </c>
      <c r="H54" s="112">
        <v>32432.312751562105</v>
      </c>
      <c r="I54" s="136">
        <f t="shared" si="9"/>
        <v>7.9391891891891886E-2</v>
      </c>
      <c r="J54" s="111">
        <v>0</v>
      </c>
    </row>
    <row r="55" spans="1:10" s="119" customFormat="1" ht="46.8">
      <c r="A55" s="123" t="s">
        <v>380</v>
      </c>
      <c r="B55" s="131" t="s">
        <v>263</v>
      </c>
      <c r="C55" s="122" t="str">
        <f t="shared" si="11"/>
        <v>НН (0,4 кВ и ниже)</v>
      </c>
      <c r="D55" s="123" t="str">
        <f t="shared" si="12"/>
        <v>С4</v>
      </c>
      <c r="E55" s="301"/>
      <c r="F55" s="139">
        <f>'Станд. С2-С3-С4'!F59*6.39</f>
        <v>21820.798053459934</v>
      </c>
      <c r="G55" s="139">
        <f t="shared" si="10"/>
        <v>10910.399026729967</v>
      </c>
      <c r="H55" s="112">
        <v>20215.825426679625</v>
      </c>
      <c r="I55" s="136">
        <f t="shared" si="9"/>
        <v>7.9391891891891886E-2</v>
      </c>
      <c r="J55" s="111">
        <v>0</v>
      </c>
    </row>
    <row r="56" spans="1:10" ht="54" customHeight="1">
      <c r="A56" s="120" t="s">
        <v>381</v>
      </c>
      <c r="B56" s="125" t="s">
        <v>265</v>
      </c>
      <c r="C56" s="122" t="s">
        <v>215</v>
      </c>
      <c r="D56" s="123" t="str">
        <f t="shared" si="12"/>
        <v>С4</v>
      </c>
      <c r="E56" s="301"/>
      <c r="F56" s="139">
        <f>'Станд. С2-С3-С4'!F60*6.39</f>
        <v>60740.0648846689</v>
      </c>
      <c r="G56" s="139">
        <f t="shared" si="10"/>
        <v>30370.03244233445</v>
      </c>
      <c r="H56" s="112">
        <v>56272.485777345835</v>
      </c>
      <c r="I56" s="136">
        <f t="shared" si="9"/>
        <v>7.9391891891891886E-2</v>
      </c>
      <c r="J56" s="111">
        <v>0</v>
      </c>
    </row>
    <row r="57" spans="1:10" ht="54" customHeight="1">
      <c r="A57" s="123" t="s">
        <v>382</v>
      </c>
      <c r="B57" s="125" t="s">
        <v>267</v>
      </c>
      <c r="C57" s="122" t="s">
        <v>215</v>
      </c>
      <c r="D57" s="123" t="str">
        <f t="shared" si="12"/>
        <v>С4</v>
      </c>
      <c r="E57" s="301"/>
      <c r="F57" s="139">
        <f>'Станд. С2-С3-С4'!F61*6.39</f>
        <v>38087.546233822526</v>
      </c>
      <c r="G57" s="139">
        <f t="shared" si="10"/>
        <v>19043.773116911263</v>
      </c>
      <c r="H57" s="112">
        <v>35286.114820693168</v>
      </c>
      <c r="I57" s="136">
        <f t="shared" si="9"/>
        <v>7.9391891891891886E-2</v>
      </c>
      <c r="J57" s="111">
        <v>0</v>
      </c>
    </row>
    <row r="58" spans="1:10" ht="54" customHeight="1">
      <c r="A58" s="123" t="s">
        <v>383</v>
      </c>
      <c r="B58" s="125" t="s">
        <v>269</v>
      </c>
      <c r="C58" s="122" t="s">
        <v>215</v>
      </c>
      <c r="D58" s="123" t="str">
        <f t="shared" si="12"/>
        <v>С4</v>
      </c>
      <c r="E58" s="301"/>
      <c r="F58" s="139">
        <f>'Станд. С2-С3-С4'!F62*6.39</f>
        <v>24936.055040098454</v>
      </c>
      <c r="G58" s="139">
        <f t="shared" si="10"/>
        <v>12468.027520049227</v>
      </c>
      <c r="H58" s="112">
        <v>23101.947705380728</v>
      </c>
      <c r="I58" s="136">
        <f t="shared" si="9"/>
        <v>7.9391891891891886E-2</v>
      </c>
      <c r="J58" s="111">
        <v>0</v>
      </c>
    </row>
    <row r="59" spans="1:10" ht="54" customHeight="1">
      <c r="A59" s="123" t="s">
        <v>384</v>
      </c>
      <c r="B59" s="125" t="s">
        <v>271</v>
      </c>
      <c r="C59" s="122" t="s">
        <v>215</v>
      </c>
      <c r="D59" s="123" t="str">
        <f t="shared" si="12"/>
        <v>С4</v>
      </c>
      <c r="E59" s="301"/>
      <c r="F59" s="139">
        <f>'Станд. С2-С3-С4'!F63*6.39</f>
        <v>15828.902519175239</v>
      </c>
      <c r="G59" s="139">
        <f t="shared" si="10"/>
        <v>7914.4512595876195</v>
      </c>
      <c r="H59" s="112">
        <v>14664.648343273462</v>
      </c>
      <c r="I59" s="136">
        <f t="shared" si="9"/>
        <v>7.9391891891891886E-2</v>
      </c>
      <c r="J59" s="111">
        <v>0</v>
      </c>
    </row>
    <row r="60" spans="1:10" ht="54" customHeight="1">
      <c r="A60" s="123" t="s">
        <v>385</v>
      </c>
      <c r="B60" s="125" t="s">
        <v>273</v>
      </c>
      <c r="C60" s="122" t="s">
        <v>215</v>
      </c>
      <c r="D60" s="123" t="str">
        <f t="shared" si="12"/>
        <v>С4</v>
      </c>
      <c r="E60" s="301"/>
      <c r="F60" s="139">
        <f>'Станд. С2-С3-С4'!F64*6.39</f>
        <v>10315.494377694164</v>
      </c>
      <c r="G60" s="139">
        <f t="shared" si="10"/>
        <v>5157.7471888470818</v>
      </c>
      <c r="H60" s="112">
        <v>9556.7647442800389</v>
      </c>
      <c r="I60" s="136">
        <f t="shared" si="9"/>
        <v>7.9391891891891886E-2</v>
      </c>
      <c r="J60" s="111">
        <v>0</v>
      </c>
    </row>
    <row r="61" spans="1:10" ht="54" customHeight="1">
      <c r="A61" s="123" t="s">
        <v>386</v>
      </c>
      <c r="B61" s="125" t="s">
        <v>275</v>
      </c>
      <c r="C61" s="122" t="s">
        <v>215</v>
      </c>
      <c r="D61" s="123" t="str">
        <f t="shared" si="12"/>
        <v>С4</v>
      </c>
      <c r="E61" s="301"/>
      <c r="F61" s="139">
        <f>'Станд. С2-С3-С4'!F65*6.39</f>
        <v>63883.320165288103</v>
      </c>
      <c r="G61" s="139">
        <f t="shared" si="10"/>
        <v>31941.660082644052</v>
      </c>
      <c r="H61" s="112">
        <v>59184.54700759086</v>
      </c>
      <c r="I61" s="136">
        <f t="shared" si="9"/>
        <v>7.9391891891891886E-2</v>
      </c>
      <c r="J61" s="111">
        <v>0</v>
      </c>
    </row>
    <row r="62" spans="1:10" ht="54" customHeight="1">
      <c r="A62" s="123" t="s">
        <v>387</v>
      </c>
      <c r="B62" s="125" t="s">
        <v>277</v>
      </c>
      <c r="C62" s="122" t="s">
        <v>215</v>
      </c>
      <c r="D62" s="123" t="str">
        <f t="shared" si="12"/>
        <v>С4</v>
      </c>
      <c r="E62" s="301"/>
      <c r="F62" s="139">
        <f>'Станд. С2-С3-С4'!F66*6.39</f>
        <v>40051.801545905197</v>
      </c>
      <c r="G62" s="139">
        <f t="shared" si="10"/>
        <v>20025.900772952598</v>
      </c>
      <c r="H62" s="112">
        <v>37105.894389946596</v>
      </c>
      <c r="I62" s="136">
        <f t="shared" si="9"/>
        <v>7.9391891891891886E-2</v>
      </c>
      <c r="J62" s="111">
        <v>0</v>
      </c>
    </row>
    <row r="63" spans="1:10" ht="54" customHeight="1">
      <c r="A63" s="123" t="s">
        <v>388</v>
      </c>
      <c r="B63" s="125" t="s">
        <v>279</v>
      </c>
      <c r="C63" s="122" t="s">
        <v>215</v>
      </c>
      <c r="D63" s="123" t="str">
        <f t="shared" si="12"/>
        <v>С4</v>
      </c>
      <c r="E63" s="301"/>
      <c r="F63" s="139">
        <f>'Станд. С2-С3-С4'!F67*6.39</f>
        <v>26202.411919761165</v>
      </c>
      <c r="G63" s="139">
        <f t="shared" si="10"/>
        <v>13101.205959880583</v>
      </c>
      <c r="H63" s="112">
        <v>24275.160964786559</v>
      </c>
      <c r="I63" s="136">
        <f t="shared" si="9"/>
        <v>7.9391891891891886E-2</v>
      </c>
      <c r="J63" s="111">
        <v>0</v>
      </c>
    </row>
    <row r="64" spans="1:10" ht="54" customHeight="1">
      <c r="A64" s="123" t="s">
        <v>389</v>
      </c>
      <c r="B64" s="125" t="s">
        <v>281</v>
      </c>
      <c r="C64" s="122" t="s">
        <v>215</v>
      </c>
      <c r="D64" s="123" t="str">
        <f t="shared" si="12"/>
        <v>С4</v>
      </c>
      <c r="E64" s="301"/>
      <c r="F64" s="139">
        <f>'Станд. С2-С3-С4'!F68*6.39</f>
        <v>16600.382106374498</v>
      </c>
      <c r="G64" s="139">
        <f t="shared" si="10"/>
        <v>8300.1910531872491</v>
      </c>
      <c r="H64" s="112">
        <v>15379.383735483105</v>
      </c>
      <c r="I64" s="136">
        <f t="shared" si="9"/>
        <v>7.9391891891891664E-2</v>
      </c>
      <c r="J64" s="111">
        <v>0</v>
      </c>
    </row>
    <row r="65" spans="1:10" ht="54" customHeight="1">
      <c r="A65" s="123" t="s">
        <v>390</v>
      </c>
      <c r="B65" s="125" t="s">
        <v>283</v>
      </c>
      <c r="C65" s="122" t="s">
        <v>215</v>
      </c>
      <c r="D65" s="123" t="str">
        <f t="shared" si="12"/>
        <v>С4</v>
      </c>
      <c r="E65" s="301"/>
      <c r="F65" s="139">
        <f>'Станд. С2-С3-С4'!F69*6.39</f>
        <v>10818.040588210419</v>
      </c>
      <c r="G65" s="139">
        <f t="shared" si="10"/>
        <v>5409.0202941052094</v>
      </c>
      <c r="H65" s="112">
        <v>10022.347462004018</v>
      </c>
      <c r="I65" s="136">
        <f t="shared" si="9"/>
        <v>7.9391891891891886E-2</v>
      </c>
      <c r="J65" s="111">
        <v>0</v>
      </c>
    </row>
    <row r="66" spans="1:10" ht="54" customHeight="1">
      <c r="A66" s="123" t="s">
        <v>391</v>
      </c>
      <c r="B66" s="125" t="s">
        <v>285</v>
      </c>
      <c r="C66" s="122" t="s">
        <v>215</v>
      </c>
      <c r="D66" s="123" t="str">
        <f t="shared" si="12"/>
        <v>С4</v>
      </c>
      <c r="E66" s="301"/>
      <c r="F66" s="139">
        <f>'Станд. С2-С3-С4'!F70*6.39</f>
        <v>69711.209735497076</v>
      </c>
      <c r="G66" s="139">
        <f t="shared" si="10"/>
        <v>34855.604867748538</v>
      </c>
      <c r="H66" s="112">
        <v>64583.781163402607</v>
      </c>
      <c r="I66" s="136">
        <f t="shared" si="9"/>
        <v>7.9391891891891886E-2</v>
      </c>
      <c r="J66" s="111">
        <v>0</v>
      </c>
    </row>
    <row r="67" spans="1:10" ht="54" customHeight="1">
      <c r="A67" s="123" t="s">
        <v>392</v>
      </c>
      <c r="B67" s="125" t="s">
        <v>287</v>
      </c>
      <c r="C67" s="122" t="s">
        <v>215</v>
      </c>
      <c r="D67" s="123" t="str">
        <f t="shared" si="12"/>
        <v>С4</v>
      </c>
      <c r="E67" s="301"/>
      <c r="F67" s="139">
        <f>'Станд. С2-С3-С4'!F71*6.39</f>
        <v>43667.611808939822</v>
      </c>
      <c r="G67" s="139">
        <f t="shared" si="10"/>
        <v>21833.805904469911</v>
      </c>
      <c r="H67" s="112">
        <v>40455.753037390255</v>
      </c>
      <c r="I67" s="136">
        <f t="shared" si="9"/>
        <v>7.9391891891891886E-2</v>
      </c>
      <c r="J67" s="111">
        <v>0</v>
      </c>
    </row>
    <row r="68" spans="1:10" ht="54" customHeight="1">
      <c r="A68" s="123" t="s">
        <v>393</v>
      </c>
      <c r="B68" s="125" t="s">
        <v>289</v>
      </c>
      <c r="C68" s="122" t="s">
        <v>215</v>
      </c>
      <c r="D68" s="123" t="str">
        <f t="shared" si="12"/>
        <v>С4</v>
      </c>
      <c r="E68" s="301"/>
      <c r="F68" s="139">
        <f>'Станд. С2-С3-С4'!F72*6.39</f>
        <v>28518.916300175501</v>
      </c>
      <c r="G68" s="139">
        <f t="shared" si="10"/>
        <v>14259.45815008775</v>
      </c>
      <c r="H68" s="112">
        <v>26421.280828957588</v>
      </c>
      <c r="I68" s="136">
        <f t="shared" si="9"/>
        <v>7.9391891891891664E-2</v>
      </c>
      <c r="J68" s="111">
        <v>0</v>
      </c>
    </row>
    <row r="69" spans="1:10" ht="54" customHeight="1">
      <c r="A69" s="123" t="s">
        <v>394</v>
      </c>
      <c r="B69" s="125" t="s">
        <v>291</v>
      </c>
      <c r="C69" s="122" t="s">
        <v>215</v>
      </c>
      <c r="D69" s="123" t="str">
        <f t="shared" si="12"/>
        <v>С4</v>
      </c>
      <c r="E69" s="301"/>
      <c r="F69" s="139">
        <f>'Станд. С2-С3-С4'!F73*6.39</f>
        <v>18047.618390049152</v>
      </c>
      <c r="G69" s="139">
        <f t="shared" si="10"/>
        <v>9023.8091950245762</v>
      </c>
      <c r="H69" s="112">
        <v>16720.17227998294</v>
      </c>
      <c r="I69" s="136">
        <f t="shared" si="9"/>
        <v>7.9391891891891886E-2</v>
      </c>
      <c r="J69" s="111">
        <v>0</v>
      </c>
    </row>
    <row r="70" spans="1:10" ht="54" customHeight="1">
      <c r="A70" s="123" t="s">
        <v>395</v>
      </c>
      <c r="B70" s="125" t="s">
        <v>293</v>
      </c>
      <c r="C70" s="122" t="s">
        <v>215</v>
      </c>
      <c r="D70" s="123" t="str">
        <f t="shared" si="12"/>
        <v>С4</v>
      </c>
      <c r="E70" s="301"/>
      <c r="F70" s="139">
        <f>'Станд. С2-С3-С4'!F74*6.39</f>
        <v>11736.944407542842</v>
      </c>
      <c r="G70" s="139">
        <f t="shared" si="10"/>
        <v>5868.4722037714209</v>
      </c>
      <c r="H70" s="112">
        <v>10873.663676471615</v>
      </c>
      <c r="I70" s="136">
        <f t="shared" si="9"/>
        <v>7.9391891891891886E-2</v>
      </c>
      <c r="J70" s="111">
        <v>0</v>
      </c>
    </row>
    <row r="71" spans="1:10" ht="54" customHeight="1">
      <c r="A71" s="123" t="s">
        <v>396</v>
      </c>
      <c r="B71" s="125" t="s">
        <v>295</v>
      </c>
      <c r="C71" s="122" t="s">
        <v>215</v>
      </c>
      <c r="D71" s="123" t="str">
        <f t="shared" si="12"/>
        <v>С4</v>
      </c>
      <c r="E71" s="301"/>
      <c r="F71" s="139">
        <f>'Станд. С2-С3-С4'!F75*6.39</f>
        <v>189601.3193682135</v>
      </c>
      <c r="G71" s="139">
        <f t="shared" si="10"/>
        <v>94800.659684106751</v>
      </c>
      <c r="H71" s="112">
        <v>175655.68241937779</v>
      </c>
      <c r="I71" s="136">
        <f t="shared" si="9"/>
        <v>7.9391891891891886E-2</v>
      </c>
      <c r="J71" s="111">
        <v>0</v>
      </c>
    </row>
    <row r="72" spans="1:10" ht="54" customHeight="1">
      <c r="A72" s="123" t="s">
        <v>396</v>
      </c>
      <c r="B72" s="125" t="s">
        <v>297</v>
      </c>
      <c r="C72" s="122" t="s">
        <v>215</v>
      </c>
      <c r="D72" s="123" t="str">
        <f t="shared" si="12"/>
        <v>С4</v>
      </c>
      <c r="E72" s="301"/>
      <c r="F72" s="139">
        <f>'Станд. С2-С3-С4'!F76*6.39</f>
        <v>118730.73080903072</v>
      </c>
      <c r="G72" s="139">
        <f t="shared" si="10"/>
        <v>59365.36540451536</v>
      </c>
      <c r="H72" s="112">
        <v>109997.79755703629</v>
      </c>
      <c r="I72" s="136">
        <f t="shared" si="9"/>
        <v>7.9391891891891886E-2</v>
      </c>
      <c r="J72" s="111">
        <v>0</v>
      </c>
    </row>
    <row r="73" spans="1:10" ht="54" customHeight="1">
      <c r="A73" s="123" t="s">
        <v>396</v>
      </c>
      <c r="B73" s="125" t="s">
        <v>299</v>
      </c>
      <c r="C73" s="122" t="s">
        <v>215</v>
      </c>
      <c r="D73" s="123" t="str">
        <f t="shared" si="12"/>
        <v>С4</v>
      </c>
      <c r="E73" s="301"/>
      <c r="F73" s="139">
        <f>'Станд. С2-С3-С4'!F77*6.39</f>
        <v>77107.480335330678</v>
      </c>
      <c r="G73" s="139">
        <f t="shared" si="10"/>
        <v>38553.740167665339</v>
      </c>
      <c r="H73" s="112">
        <v>71436.038119742982</v>
      </c>
      <c r="I73" s="136">
        <f t="shared" si="9"/>
        <v>7.9391891891891886E-2</v>
      </c>
      <c r="J73" s="111">
        <v>0</v>
      </c>
    </row>
    <row r="74" spans="1:10" ht="54" customHeight="1">
      <c r="A74" s="123" t="s">
        <v>396</v>
      </c>
      <c r="B74" s="125" t="s">
        <v>301</v>
      </c>
      <c r="C74" s="122" t="s">
        <v>215</v>
      </c>
      <c r="D74" s="123" t="str">
        <f t="shared" si="12"/>
        <v>С4</v>
      </c>
      <c r="E74" s="301"/>
      <c r="F74" s="139">
        <f>'Станд. С2-С3-С4'!F78*6.39</f>
        <v>48639.403277794474</v>
      </c>
      <c r="G74" s="139">
        <f t="shared" si="10"/>
        <v>24319.701638897237</v>
      </c>
      <c r="H74" s="112">
        <v>45061.857183809596</v>
      </c>
      <c r="I74" s="136">
        <f t="shared" si="9"/>
        <v>7.9391891891891664E-2</v>
      </c>
      <c r="J74" s="111">
        <v>0</v>
      </c>
    </row>
    <row r="75" spans="1:10" ht="54" customHeight="1">
      <c r="A75" s="123" t="s">
        <v>396</v>
      </c>
      <c r="B75" s="125" t="s">
        <v>303</v>
      </c>
      <c r="C75" s="122" t="s">
        <v>215</v>
      </c>
      <c r="D75" s="123" t="str">
        <f t="shared" si="12"/>
        <v>С4</v>
      </c>
      <c r="E75" s="301"/>
      <c r="F75" s="139">
        <f>'Станд. С2-С3-С4'!F79*6.39</f>
        <v>31441.204761272162</v>
      </c>
      <c r="G75" s="139">
        <f t="shared" si="10"/>
        <v>15720.602380636081</v>
      </c>
      <c r="H75" s="112">
        <v>29128.62788524745</v>
      </c>
      <c r="I75" s="136">
        <f t="shared" si="9"/>
        <v>7.9391891891891886E-2</v>
      </c>
      <c r="J75" s="111">
        <v>0</v>
      </c>
    </row>
    <row r="76" spans="1:10" ht="54" customHeight="1">
      <c r="A76" s="123" t="s">
        <v>397</v>
      </c>
      <c r="B76" s="132" t="s">
        <v>304</v>
      </c>
      <c r="C76" s="122" t="s">
        <v>215</v>
      </c>
      <c r="D76" s="123" t="str">
        <f t="shared" si="12"/>
        <v>С4</v>
      </c>
      <c r="E76" s="301"/>
      <c r="F76" s="139">
        <f>'Станд. С2-С3-С4'!F80*6.39</f>
        <v>15781.426097633979</v>
      </c>
      <c r="G76" s="139">
        <f t="shared" si="10"/>
        <v>7890.7130488169896</v>
      </c>
      <c r="H76" s="112">
        <v>14620.663927698459</v>
      </c>
      <c r="I76" s="136">
        <f t="shared" si="9"/>
        <v>7.9391891891891886E-2</v>
      </c>
      <c r="J76" s="111">
        <v>0</v>
      </c>
    </row>
    <row r="77" spans="1:10" ht="54" customHeight="1">
      <c r="A77" s="123" t="s">
        <v>398</v>
      </c>
      <c r="B77" s="132" t="s">
        <v>305</v>
      </c>
      <c r="C77" s="122" t="s">
        <v>215</v>
      </c>
      <c r="D77" s="123" t="str">
        <f t="shared" si="12"/>
        <v>С4</v>
      </c>
      <c r="E77" s="301"/>
      <c r="F77" s="139">
        <f>'Станд. С2-С3-С4'!F81*6.39</f>
        <v>10375.259293959713</v>
      </c>
      <c r="G77" s="139">
        <f t="shared" si="10"/>
        <v>5187.6296469798563</v>
      </c>
      <c r="H77" s="112">
        <v>9612.1338059845839</v>
      </c>
      <c r="I77" s="136">
        <f t="shared" si="9"/>
        <v>7.9391891891892108E-2</v>
      </c>
      <c r="J77" s="111">
        <v>0</v>
      </c>
    </row>
    <row r="78" spans="1:10" ht="54" customHeight="1">
      <c r="A78" s="123" t="s">
        <v>399</v>
      </c>
      <c r="B78" s="132" t="s">
        <v>306</v>
      </c>
      <c r="C78" s="122" t="s">
        <v>215</v>
      </c>
      <c r="D78" s="123" t="str">
        <f t="shared" si="12"/>
        <v>С4</v>
      </c>
      <c r="E78" s="301"/>
      <c r="F78" s="139">
        <f>'Станд. С2-С3-С4'!F82*6.39</f>
        <v>26827.537895170375</v>
      </c>
      <c r="G78" s="139">
        <f t="shared" si="10"/>
        <v>13413.768947585188</v>
      </c>
      <c r="H78" s="112">
        <v>24854.307408358156</v>
      </c>
      <c r="I78" s="136">
        <f t="shared" si="9"/>
        <v>7.9391891891891886E-2</v>
      </c>
      <c r="J78" s="111">
        <v>0</v>
      </c>
    </row>
    <row r="79" spans="1:10" ht="54" customHeight="1">
      <c r="A79" s="123" t="s">
        <v>400</v>
      </c>
      <c r="B79" s="132" t="s">
        <v>307</v>
      </c>
      <c r="C79" s="122" t="s">
        <v>215</v>
      </c>
      <c r="D79" s="123" t="str">
        <f t="shared" si="12"/>
        <v>С4</v>
      </c>
      <c r="E79" s="301"/>
      <c r="F79" s="139">
        <f>'Станд. С2-С3-С4'!F83*6.39</f>
        <v>17334.302280052863</v>
      </c>
      <c r="G79" s="139">
        <f t="shared" si="10"/>
        <v>8667.1511400264317</v>
      </c>
      <c r="H79" s="112">
        <v>16059.322300142871</v>
      </c>
      <c r="I79" s="136">
        <f t="shared" si="9"/>
        <v>7.9391891891891886E-2</v>
      </c>
      <c r="J79" s="111">
        <v>0</v>
      </c>
    </row>
    <row r="80" spans="1:10" ht="54" customHeight="1">
      <c r="A80" s="123" t="s">
        <v>401</v>
      </c>
      <c r="B80" s="132" t="s">
        <v>309</v>
      </c>
      <c r="C80" s="122" t="s">
        <v>215</v>
      </c>
      <c r="D80" s="123" t="str">
        <f t="shared" si="12"/>
        <v>С4</v>
      </c>
      <c r="E80" s="301"/>
      <c r="F80" s="139">
        <f>'Станд. С2-С3-С4'!F84*6.39</f>
        <v>29165.385986869242</v>
      </c>
      <c r="G80" s="139">
        <f t="shared" si="10"/>
        <v>14582.692993434621</v>
      </c>
      <c r="H80" s="112">
        <v>27020.201102076044</v>
      </c>
      <c r="I80" s="136">
        <f t="shared" si="9"/>
        <v>7.9391891891891886E-2</v>
      </c>
      <c r="J80" s="111">
        <v>0</v>
      </c>
    </row>
    <row r="81" spans="1:10" ht="54" customHeight="1">
      <c r="A81" s="123" t="s">
        <v>402</v>
      </c>
      <c r="B81" s="132" t="s">
        <v>311</v>
      </c>
      <c r="C81" s="122" t="s">
        <v>215</v>
      </c>
      <c r="D81" s="123" t="str">
        <f t="shared" si="12"/>
        <v>С4</v>
      </c>
      <c r="E81" s="301"/>
      <c r="F81" s="139">
        <f>'Станд. С2-С3-С4'!F85*6.39</f>
        <v>18807.14657782315</v>
      </c>
      <c r="G81" s="139">
        <f t="shared" si="10"/>
        <v>9403.5732889115752</v>
      </c>
      <c r="H81" s="112">
        <v>17423.835327185145</v>
      </c>
      <c r="I81" s="136">
        <f t="shared" si="9"/>
        <v>7.9391891891891664E-2</v>
      </c>
      <c r="J81" s="111">
        <v>0</v>
      </c>
    </row>
    <row r="82" spans="1:10" ht="54" customHeight="1">
      <c r="A82" s="123" t="s">
        <v>403</v>
      </c>
      <c r="B82" s="132" t="s">
        <v>313</v>
      </c>
      <c r="C82" s="122" t="s">
        <v>215</v>
      </c>
      <c r="D82" s="123" t="str">
        <f t="shared" si="12"/>
        <v>С4</v>
      </c>
      <c r="E82" s="301"/>
      <c r="F82" s="139">
        <f>'Станд. С2-С3-С4'!F86*6.39</f>
        <v>37822.470778093302</v>
      </c>
      <c r="G82" s="139">
        <f t="shared" si="10"/>
        <v>18911.235389046651</v>
      </c>
      <c r="H82" s="112">
        <v>35040.536307717113</v>
      </c>
      <c r="I82" s="136">
        <f t="shared" si="9"/>
        <v>7.9391891891891886E-2</v>
      </c>
      <c r="J82" s="111">
        <v>0</v>
      </c>
    </row>
    <row r="83" spans="1:10" ht="54" customHeight="1">
      <c r="A83" s="123" t="s">
        <v>404</v>
      </c>
      <c r="B83" s="132" t="s">
        <v>315</v>
      </c>
      <c r="C83" s="122" t="s">
        <v>215</v>
      </c>
      <c r="D83" s="123" t="str">
        <f t="shared" si="12"/>
        <v>С4</v>
      </c>
      <c r="E83" s="301"/>
      <c r="F83" s="139">
        <f>'Станд. С2-С3-С4'!F87*6.39</f>
        <v>24261.124889003866</v>
      </c>
      <c r="G83" s="139">
        <f t="shared" si="10"/>
        <v>12130.562444501933</v>
      </c>
      <c r="H83" s="112">
        <v>22476.660304053661</v>
      </c>
      <c r="I83" s="136">
        <f t="shared" si="9"/>
        <v>7.9391891891891886E-2</v>
      </c>
      <c r="J83" s="111">
        <v>0</v>
      </c>
    </row>
    <row r="84" spans="1:10" s="119" customFormat="1" ht="49.5" customHeight="1">
      <c r="A84" s="116" t="s">
        <v>99</v>
      </c>
      <c r="B84" s="117" t="s">
        <v>134</v>
      </c>
      <c r="C84" s="118" t="str">
        <f>C6</f>
        <v>ниже 35 кВ</v>
      </c>
      <c r="D84" s="116" t="str">
        <f>D6</f>
        <v>С1*</v>
      </c>
      <c r="E84" s="301"/>
      <c r="F84" s="140">
        <f>Прилож.2!P31</f>
        <v>149.5397142857143</v>
      </c>
      <c r="G84" s="140">
        <f>F84</f>
        <v>149.5397142857143</v>
      </c>
      <c r="H84" s="112">
        <f>Прилож.2!R31</f>
        <v>0</v>
      </c>
      <c r="I84" s="112">
        <f>Прилож.2!S31</f>
        <v>0</v>
      </c>
      <c r="J84" s="112">
        <f>F84</f>
        <v>149.5397142857143</v>
      </c>
    </row>
    <row r="85" spans="1:10" s="119" customFormat="1" ht="73.5" customHeight="1">
      <c r="A85" s="116" t="s">
        <v>100</v>
      </c>
      <c r="B85" s="117" t="s">
        <v>135</v>
      </c>
      <c r="C85" s="118" t="str">
        <f>C84</f>
        <v>ниже 35 кВ</v>
      </c>
      <c r="D85" s="116" t="str">
        <f>D6</f>
        <v>С1*</v>
      </c>
      <c r="E85" s="301"/>
      <c r="F85" s="140" t="e">
        <f>Прилож.2!P32</f>
        <v>#DIV/0!</v>
      </c>
      <c r="G85" s="140" t="e">
        <f>F85</f>
        <v>#DIV/0!</v>
      </c>
      <c r="H85" s="112">
        <f>Прилож.2!R32</f>
        <v>0</v>
      </c>
      <c r="I85" s="112">
        <f>Прилож.2!S32</f>
        <v>0</v>
      </c>
      <c r="J85" s="112" t="e">
        <f>F85</f>
        <v>#DIV/0!</v>
      </c>
    </row>
    <row r="86" spans="1:10" s="119" customFormat="1" ht="97.5" customHeight="1">
      <c r="A86" s="116" t="s">
        <v>405</v>
      </c>
      <c r="B86" s="117" t="s">
        <v>136</v>
      </c>
      <c r="C86" s="118" t="str">
        <f>C85</f>
        <v>ниже 35 кВ</v>
      </c>
      <c r="D86" s="116" t="str">
        <f>D6</f>
        <v>С1*</v>
      </c>
      <c r="E86" s="302"/>
      <c r="F86" s="140">
        <f>Прилож.2!P33</f>
        <v>2.9786571428571427</v>
      </c>
      <c r="G86" s="140">
        <f>F86</f>
        <v>2.9786571428571427</v>
      </c>
      <c r="H86" s="112">
        <f>Прилож.2!R33</f>
        <v>0</v>
      </c>
      <c r="I86" s="112">
        <f>Прилож.2!S33</f>
        <v>0</v>
      </c>
      <c r="J86" s="112">
        <f>F86</f>
        <v>2.9786571428571427</v>
      </c>
    </row>
    <row r="87" spans="1:10" ht="32.25" customHeight="1">
      <c r="B87" s="303" t="s">
        <v>137</v>
      </c>
      <c r="C87" s="303"/>
      <c r="D87" s="303"/>
      <c r="E87" s="303"/>
      <c r="F87" s="303"/>
      <c r="G87" s="303"/>
    </row>
    <row r="88" spans="1:10" ht="78.75" customHeight="1">
      <c r="A88" s="307" t="s">
        <v>406</v>
      </c>
      <c r="B88" s="307"/>
      <c r="C88" s="307"/>
      <c r="D88" s="307"/>
      <c r="E88" s="307"/>
      <c r="F88" s="307"/>
      <c r="G88" s="307"/>
      <c r="H88" s="307"/>
      <c r="I88" s="307"/>
      <c r="J88" s="307"/>
    </row>
    <row r="89" spans="1:10" ht="18" customHeight="1">
      <c r="A89" s="294" t="s">
        <v>407</v>
      </c>
      <c r="B89" s="294"/>
      <c r="C89" s="294"/>
      <c r="D89" s="294"/>
      <c r="E89" s="294"/>
      <c r="F89" s="294"/>
      <c r="G89" s="294"/>
      <c r="H89" s="294"/>
      <c r="I89" s="294"/>
      <c r="J89" s="294"/>
    </row>
    <row r="90" spans="1:10" ht="48.75" customHeight="1">
      <c r="A90" s="295" t="s">
        <v>140</v>
      </c>
      <c r="B90" s="295"/>
      <c r="C90" s="295"/>
      <c r="D90" s="295"/>
      <c r="E90" s="295"/>
      <c r="F90" s="295"/>
      <c r="G90" s="295"/>
      <c r="H90" s="295"/>
      <c r="I90" s="295"/>
      <c r="J90" s="295"/>
    </row>
    <row r="91" spans="1:10" ht="53.25" customHeight="1">
      <c r="A91" s="295" t="s">
        <v>141</v>
      </c>
      <c r="B91" s="295"/>
      <c r="C91" s="295"/>
      <c r="D91" s="295"/>
      <c r="E91" s="295"/>
      <c r="F91" s="295"/>
      <c r="G91" s="295"/>
      <c r="H91" s="295"/>
      <c r="I91" s="295"/>
      <c r="J91" s="295"/>
    </row>
    <row r="92" spans="1:10" ht="18" customHeight="1">
      <c r="A92" s="294" t="s">
        <v>142</v>
      </c>
      <c r="B92" s="294"/>
      <c r="C92" s="294"/>
      <c r="D92" s="294"/>
      <c r="E92" s="294"/>
      <c r="F92" s="294"/>
      <c r="G92" s="294"/>
    </row>
    <row r="93" spans="1:10" ht="69" customHeight="1">
      <c r="A93" s="296" t="s">
        <v>143</v>
      </c>
      <c r="B93" s="296"/>
      <c r="C93" s="296"/>
      <c r="D93" s="296"/>
      <c r="E93" s="296"/>
      <c r="F93" s="296"/>
      <c r="G93" s="296"/>
      <c r="H93" s="296"/>
      <c r="I93" s="296"/>
      <c r="J93" s="296"/>
    </row>
    <row r="94" spans="1:10" ht="80.25" customHeight="1">
      <c r="B94" s="138"/>
      <c r="C94" s="138"/>
      <c r="D94" s="138"/>
      <c r="E94" s="138"/>
      <c r="F94" s="138"/>
      <c r="G94" s="138"/>
    </row>
  </sheetData>
  <sheetProtection password="E95C" sheet="1" objects="1" scenarios="1"/>
  <mergeCells count="19">
    <mergeCell ref="A88:J88"/>
    <mergeCell ref="A2:J2"/>
    <mergeCell ref="I4:I5"/>
    <mergeCell ref="E6:E86"/>
    <mergeCell ref="B87:G87"/>
    <mergeCell ref="J4:J5"/>
    <mergeCell ref="H4:H5"/>
    <mergeCell ref="A4:A5"/>
    <mergeCell ref="B4:B5"/>
    <mergeCell ref="C4:C5"/>
    <mergeCell ref="D4:D5"/>
    <mergeCell ref="E4:E5"/>
    <mergeCell ref="F4:F5"/>
    <mergeCell ref="G4:G5"/>
    <mergeCell ref="A89:J89"/>
    <mergeCell ref="A90:J90"/>
    <mergeCell ref="A91:J91"/>
    <mergeCell ref="A92:G92"/>
    <mergeCell ref="A93:J93"/>
  </mergeCells>
  <pageMargins left="0.28000000000000003" right="0.23622047244094491" top="0.39" bottom="0.74803149606299213" header="0.31496062992125984" footer="0.31496062992125984"/>
  <pageSetup paperSize="9" scale="41" fitToHeight="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view="pageBreakPreview" zoomScale="90" zoomScaleSheetLayoutView="90" workbookViewId="0">
      <selection activeCell="N8" sqref="N8"/>
    </sheetView>
  </sheetViews>
  <sheetFormatPr defaultRowHeight="14.4"/>
  <cols>
    <col min="1" max="1" width="4.33203125" customWidth="1"/>
    <col min="2" max="2" width="19.6640625" customWidth="1"/>
    <col min="3" max="3" width="9.6640625" customWidth="1"/>
    <col min="4" max="4" width="12.44140625" customWidth="1"/>
    <col min="5" max="5" width="11.33203125" customWidth="1"/>
    <col min="6" max="6" width="10" customWidth="1"/>
    <col min="7" max="7" width="14" customWidth="1"/>
    <col min="8" max="8" width="10.6640625" customWidth="1"/>
    <col min="9" max="9" width="14.109375" customWidth="1"/>
    <col min="10" max="10" width="15.109375" customWidth="1"/>
    <col min="11" max="11" width="16.109375" customWidth="1"/>
    <col min="12" max="12" width="13.88671875" customWidth="1"/>
    <col min="13" max="13" width="15.109375" customWidth="1"/>
    <col min="14" max="14" width="15.88671875" customWidth="1"/>
    <col min="15" max="15" width="16.88671875" customWidth="1"/>
    <col min="16" max="16" width="15.5546875" customWidth="1"/>
  </cols>
  <sheetData>
    <row r="1" spans="1:17" ht="17.399999999999999">
      <c r="A1" s="309" t="s">
        <v>480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</row>
    <row r="2" spans="1:17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7" ht="137.25" customHeight="1">
      <c r="A3" s="310" t="s">
        <v>3</v>
      </c>
      <c r="B3" s="32" t="s">
        <v>424</v>
      </c>
      <c r="C3" s="32" t="s">
        <v>425</v>
      </c>
      <c r="D3" s="32" t="s">
        <v>426</v>
      </c>
      <c r="E3" s="32" t="s">
        <v>427</v>
      </c>
      <c r="F3" s="32" t="s">
        <v>428</v>
      </c>
      <c r="G3" s="32" t="s">
        <v>429</v>
      </c>
      <c r="H3" s="32" t="s">
        <v>430</v>
      </c>
      <c r="I3" s="32" t="s">
        <v>431</v>
      </c>
      <c r="J3" s="32" t="s">
        <v>432</v>
      </c>
      <c r="K3" s="32" t="s">
        <v>433</v>
      </c>
      <c r="L3" s="32" t="s">
        <v>434</v>
      </c>
      <c r="M3" s="32" t="s">
        <v>435</v>
      </c>
      <c r="N3" s="33" t="s">
        <v>436</v>
      </c>
      <c r="O3" s="33" t="s">
        <v>437</v>
      </c>
      <c r="P3" s="32" t="s">
        <v>438</v>
      </c>
      <c r="Q3" s="34"/>
    </row>
    <row r="4" spans="1:17" s="36" customFormat="1" ht="12.6" thickBot="1">
      <c r="A4" s="311"/>
      <c r="B4" s="35">
        <v>1</v>
      </c>
      <c r="C4" s="35">
        <v>2</v>
      </c>
      <c r="D4" s="35">
        <v>3</v>
      </c>
      <c r="E4" s="35">
        <v>4</v>
      </c>
      <c r="F4" s="35">
        <v>5</v>
      </c>
      <c r="G4" s="35">
        <v>6</v>
      </c>
      <c r="H4" s="35">
        <v>7</v>
      </c>
      <c r="I4" s="35">
        <v>8</v>
      </c>
      <c r="J4" s="35">
        <v>9</v>
      </c>
      <c r="K4" s="35">
        <v>10</v>
      </c>
      <c r="L4" s="35">
        <v>11</v>
      </c>
      <c r="M4" s="35">
        <v>12</v>
      </c>
      <c r="N4" s="35" t="s">
        <v>439</v>
      </c>
      <c r="O4" s="35" t="s">
        <v>440</v>
      </c>
      <c r="P4" s="35" t="s">
        <v>441</v>
      </c>
    </row>
    <row r="5" spans="1:17" s="39" customFormat="1" ht="18.75" customHeight="1">
      <c r="A5" s="37">
        <v>1</v>
      </c>
      <c r="B5" s="38" t="s">
        <v>442</v>
      </c>
      <c r="C5" s="312">
        <v>0.4</v>
      </c>
      <c r="D5" s="52">
        <v>37</v>
      </c>
      <c r="E5" s="52">
        <v>26</v>
      </c>
      <c r="F5" s="58">
        <v>199.5</v>
      </c>
      <c r="G5" s="58">
        <v>12.118</v>
      </c>
      <c r="H5" s="38">
        <v>26</v>
      </c>
      <c r="I5" s="58">
        <v>199.5</v>
      </c>
      <c r="J5" s="58">
        <v>12.118</v>
      </c>
      <c r="K5" s="38">
        <v>0</v>
      </c>
      <c r="L5" s="58">
        <v>0</v>
      </c>
      <c r="M5" s="58">
        <v>0</v>
      </c>
      <c r="N5" s="58"/>
      <c r="O5" s="58"/>
      <c r="P5" s="58"/>
    </row>
    <row r="6" spans="1:17" s="39" customFormat="1" ht="18.75" customHeight="1">
      <c r="A6" s="40" t="s">
        <v>31</v>
      </c>
      <c r="B6" s="41" t="s">
        <v>443</v>
      </c>
      <c r="C6" s="313"/>
      <c r="D6" s="53">
        <v>37</v>
      </c>
      <c r="E6" s="53">
        <v>26</v>
      </c>
      <c r="F6" s="59">
        <v>199.5</v>
      </c>
      <c r="G6" s="59">
        <v>12.118</v>
      </c>
      <c r="H6" s="42">
        <v>26</v>
      </c>
      <c r="I6" s="64">
        <v>199.5</v>
      </c>
      <c r="J6" s="59">
        <v>12.118</v>
      </c>
      <c r="K6" s="42">
        <v>0</v>
      </c>
      <c r="L6" s="59">
        <v>0</v>
      </c>
      <c r="M6" s="64">
        <v>0</v>
      </c>
      <c r="N6" s="59"/>
      <c r="O6" s="59"/>
      <c r="P6" s="59"/>
    </row>
    <row r="7" spans="1:17" s="39" customFormat="1" ht="18.75" customHeight="1">
      <c r="A7" s="43">
        <v>2</v>
      </c>
      <c r="B7" s="44" t="s">
        <v>444</v>
      </c>
      <c r="C7" s="313"/>
      <c r="D7" s="54">
        <v>2</v>
      </c>
      <c r="E7" s="54">
        <v>1</v>
      </c>
      <c r="F7" s="60">
        <v>15</v>
      </c>
      <c r="G7" s="60">
        <v>2.71</v>
      </c>
      <c r="H7" s="45">
        <v>1</v>
      </c>
      <c r="I7" s="60">
        <v>15</v>
      </c>
      <c r="J7" s="60">
        <v>2.7120000000000002</v>
      </c>
      <c r="K7" s="45">
        <v>0</v>
      </c>
      <c r="L7" s="60">
        <v>0</v>
      </c>
      <c r="M7" s="60">
        <v>0</v>
      </c>
      <c r="N7" s="60"/>
      <c r="O7" s="60"/>
      <c r="P7" s="60"/>
    </row>
    <row r="8" spans="1:17" s="39" customFormat="1" ht="18.75" customHeight="1" thickBot="1">
      <c r="A8" s="46">
        <v>3</v>
      </c>
      <c r="B8" s="47" t="s">
        <v>445</v>
      </c>
      <c r="C8" s="314"/>
      <c r="D8" s="55">
        <v>0</v>
      </c>
      <c r="E8" s="55">
        <v>0</v>
      </c>
      <c r="F8" s="61">
        <v>0</v>
      </c>
      <c r="G8" s="61">
        <v>0</v>
      </c>
      <c r="H8" s="48">
        <v>0</v>
      </c>
      <c r="I8" s="61">
        <v>0</v>
      </c>
      <c r="J8" s="61">
        <v>0</v>
      </c>
      <c r="K8" s="48">
        <v>0</v>
      </c>
      <c r="L8" s="61">
        <v>0</v>
      </c>
      <c r="M8" s="61">
        <v>0</v>
      </c>
      <c r="N8" s="61"/>
      <c r="O8" s="61"/>
      <c r="P8" s="61"/>
    </row>
    <row r="9" spans="1:17" s="39" customFormat="1" ht="18.75" customHeight="1">
      <c r="A9" s="37">
        <v>4</v>
      </c>
      <c r="B9" s="49" t="s">
        <v>114</v>
      </c>
      <c r="C9" s="315" t="s">
        <v>446</v>
      </c>
      <c r="D9" s="52">
        <v>0</v>
      </c>
      <c r="E9" s="52">
        <v>0</v>
      </c>
      <c r="F9" s="58">
        <v>0</v>
      </c>
      <c r="G9" s="58">
        <v>0</v>
      </c>
      <c r="H9" s="38">
        <v>0</v>
      </c>
      <c r="I9" s="58">
        <v>0</v>
      </c>
      <c r="J9" s="58">
        <v>0</v>
      </c>
      <c r="K9" s="38">
        <v>0</v>
      </c>
      <c r="L9" s="58">
        <v>0</v>
      </c>
      <c r="M9" s="58">
        <v>0</v>
      </c>
      <c r="N9" s="58"/>
      <c r="O9" s="58"/>
      <c r="P9" s="58"/>
    </row>
    <row r="10" spans="1:17" s="39" customFormat="1" ht="18.75" customHeight="1">
      <c r="A10" s="43">
        <v>5</v>
      </c>
      <c r="B10" s="44" t="s">
        <v>445</v>
      </c>
      <c r="C10" s="316"/>
      <c r="D10" s="54">
        <v>0</v>
      </c>
      <c r="E10" s="54">
        <v>0</v>
      </c>
      <c r="F10" s="60">
        <v>0</v>
      </c>
      <c r="G10" s="60">
        <v>0</v>
      </c>
      <c r="H10" s="45">
        <v>0</v>
      </c>
      <c r="I10" s="60">
        <v>0</v>
      </c>
      <c r="J10" s="60">
        <v>0</v>
      </c>
      <c r="K10" s="45">
        <v>0</v>
      </c>
      <c r="L10" s="60">
        <v>0</v>
      </c>
      <c r="M10" s="60">
        <v>0</v>
      </c>
      <c r="N10" s="60"/>
      <c r="O10" s="60"/>
      <c r="P10" s="60"/>
    </row>
    <row r="11" spans="1:17" s="39" customFormat="1" ht="18.75" customHeight="1" thickBot="1">
      <c r="A11" s="46">
        <v>6</v>
      </c>
      <c r="B11" s="47" t="s">
        <v>447</v>
      </c>
      <c r="C11" s="317"/>
      <c r="D11" s="55">
        <v>0</v>
      </c>
      <c r="E11" s="55">
        <v>0</v>
      </c>
      <c r="F11" s="61">
        <v>0</v>
      </c>
      <c r="G11" s="61">
        <v>0</v>
      </c>
      <c r="H11" s="48">
        <v>0</v>
      </c>
      <c r="I11" s="61">
        <v>0</v>
      </c>
      <c r="J11" s="61">
        <v>0</v>
      </c>
      <c r="K11" s="48">
        <v>0</v>
      </c>
      <c r="L11" s="61">
        <v>0</v>
      </c>
      <c r="M11" s="61">
        <v>0</v>
      </c>
      <c r="N11" s="61"/>
      <c r="O11" s="61"/>
      <c r="P11" s="61"/>
    </row>
    <row r="12" spans="1:17" s="39" customFormat="1" ht="18.75" customHeight="1">
      <c r="A12" s="37">
        <v>7</v>
      </c>
      <c r="B12" s="49" t="s">
        <v>445</v>
      </c>
      <c r="C12" s="312" t="s">
        <v>448</v>
      </c>
      <c r="D12" s="52">
        <v>0</v>
      </c>
      <c r="E12" s="52">
        <v>0</v>
      </c>
      <c r="F12" s="58">
        <v>0</v>
      </c>
      <c r="G12" s="58">
        <v>0</v>
      </c>
      <c r="H12" s="38">
        <v>0</v>
      </c>
      <c r="I12" s="58">
        <v>0</v>
      </c>
      <c r="J12" s="58">
        <v>0</v>
      </c>
      <c r="K12" s="38">
        <v>0</v>
      </c>
      <c r="L12" s="58">
        <v>0</v>
      </c>
      <c r="M12" s="58">
        <v>0</v>
      </c>
      <c r="N12" s="58"/>
      <c r="O12" s="58"/>
      <c r="P12" s="58"/>
    </row>
    <row r="13" spans="1:17" ht="18.75" customHeight="1" thickBot="1">
      <c r="A13" s="46">
        <v>8</v>
      </c>
      <c r="B13" s="47" t="s">
        <v>447</v>
      </c>
      <c r="C13" s="314"/>
      <c r="D13" s="56">
        <v>0</v>
      </c>
      <c r="E13" s="56">
        <v>0</v>
      </c>
      <c r="F13" s="62">
        <v>0</v>
      </c>
      <c r="G13" s="62">
        <v>0</v>
      </c>
      <c r="H13" s="50">
        <v>0</v>
      </c>
      <c r="I13" s="62">
        <v>0</v>
      </c>
      <c r="J13" s="62">
        <v>0</v>
      </c>
      <c r="K13" s="50">
        <v>0</v>
      </c>
      <c r="L13" s="62">
        <v>0</v>
      </c>
      <c r="M13" s="62">
        <v>0</v>
      </c>
      <c r="N13" s="62"/>
      <c r="O13" s="62"/>
      <c r="P13" s="62"/>
    </row>
    <row r="14" spans="1:17" ht="24.75" customHeight="1" thickBot="1">
      <c r="A14" s="318" t="s">
        <v>449</v>
      </c>
      <c r="B14" s="319"/>
      <c r="C14" s="320"/>
      <c r="D14" s="57">
        <v>39</v>
      </c>
      <c r="E14" s="57">
        <v>27</v>
      </c>
      <c r="F14" s="63">
        <v>214.5</v>
      </c>
      <c r="G14" s="63">
        <v>14.83</v>
      </c>
      <c r="H14" s="57">
        <v>27</v>
      </c>
      <c r="I14" s="63">
        <v>214.5</v>
      </c>
      <c r="J14" s="63">
        <v>14.83</v>
      </c>
      <c r="K14" s="51">
        <v>0</v>
      </c>
      <c r="L14" s="63">
        <v>0</v>
      </c>
      <c r="M14" s="63">
        <v>0</v>
      </c>
      <c r="N14" s="63"/>
      <c r="O14" s="63"/>
      <c r="P14" s="63"/>
    </row>
    <row r="15" spans="1:17" ht="24.75" customHeight="1" thickBot="1">
      <c r="A15" s="107"/>
      <c r="B15" s="107"/>
      <c r="C15" s="107"/>
      <c r="D15" s="108"/>
      <c r="E15" s="108"/>
      <c r="F15" s="109"/>
      <c r="G15" s="109"/>
      <c r="H15" s="108"/>
      <c r="I15" s="109"/>
      <c r="J15" s="109"/>
      <c r="K15" s="110"/>
      <c r="L15" s="109"/>
      <c r="M15" s="109"/>
      <c r="N15" s="109"/>
      <c r="O15" s="109"/>
      <c r="P15" s="109"/>
    </row>
    <row r="16" spans="1:17" ht="72.75" customHeight="1">
      <c r="A16" s="308" t="s">
        <v>450</v>
      </c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</row>
    <row r="17" ht="69.75" customHeight="1"/>
  </sheetData>
  <mergeCells count="7">
    <mergeCell ref="A16:P16"/>
    <mergeCell ref="A1:P1"/>
    <mergeCell ref="A3:A4"/>
    <mergeCell ref="C5:C8"/>
    <mergeCell ref="C9:C11"/>
    <mergeCell ref="C12:C13"/>
    <mergeCell ref="A14:C14"/>
  </mergeCells>
  <pageMargins left="0.23" right="0.17" top="0.74803149606299213" bottom="0.74803149606299213" header="0.31496062992125984" footer="0.31496062992125984"/>
  <pageSetup paperSize="9" scale="67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view="pageBreakPreview" zoomScale="90" zoomScaleSheetLayoutView="90" workbookViewId="0">
      <selection activeCell="E5" sqref="E5"/>
    </sheetView>
  </sheetViews>
  <sheetFormatPr defaultColWidth="9.109375" defaultRowHeight="14.4"/>
  <cols>
    <col min="1" max="1" width="4.33203125" style="69" customWidth="1"/>
    <col min="2" max="2" width="21.109375" style="69" customWidth="1"/>
    <col min="3" max="3" width="9.6640625" style="69" customWidth="1"/>
    <col min="4" max="4" width="12.44140625" style="69" customWidth="1"/>
    <col min="5" max="5" width="11.33203125" style="69" customWidth="1"/>
    <col min="6" max="6" width="10" style="69" customWidth="1"/>
    <col min="7" max="7" width="14" style="69" customWidth="1"/>
    <col min="8" max="8" width="10.6640625" style="69" customWidth="1"/>
    <col min="9" max="9" width="14.109375" style="69" customWidth="1"/>
    <col min="10" max="10" width="15.109375" style="69" customWidth="1"/>
    <col min="11" max="11" width="16.109375" style="69" customWidth="1"/>
    <col min="12" max="12" width="13.88671875" style="69" customWidth="1"/>
    <col min="13" max="13" width="15.109375" style="69" customWidth="1"/>
    <col min="14" max="14" width="15.88671875" style="69" customWidth="1"/>
    <col min="15" max="15" width="16.88671875" style="69" customWidth="1"/>
    <col min="16" max="16" width="15.33203125" style="69" customWidth="1"/>
    <col min="17" max="16384" width="9.109375" style="69"/>
  </cols>
  <sheetData>
    <row r="1" spans="1:17" ht="17.399999999999999">
      <c r="A1" s="321" t="s">
        <v>481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</row>
    <row r="2" spans="1:17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7" ht="134.25" customHeight="1">
      <c r="A3" s="322" t="s">
        <v>3</v>
      </c>
      <c r="B3" s="71" t="s">
        <v>424</v>
      </c>
      <c r="C3" s="71" t="s">
        <v>425</v>
      </c>
      <c r="D3" s="71" t="s">
        <v>426</v>
      </c>
      <c r="E3" s="71" t="s">
        <v>427</v>
      </c>
      <c r="F3" s="71" t="s">
        <v>428</v>
      </c>
      <c r="G3" s="71" t="s">
        <v>429</v>
      </c>
      <c r="H3" s="71" t="s">
        <v>430</v>
      </c>
      <c r="I3" s="71" t="s">
        <v>431</v>
      </c>
      <c r="J3" s="71" t="s">
        <v>432</v>
      </c>
      <c r="K3" s="71" t="s">
        <v>433</v>
      </c>
      <c r="L3" s="71" t="s">
        <v>434</v>
      </c>
      <c r="M3" s="71" t="s">
        <v>435</v>
      </c>
      <c r="N3" s="72" t="s">
        <v>436</v>
      </c>
      <c r="O3" s="72" t="s">
        <v>437</v>
      </c>
      <c r="P3" s="71" t="s">
        <v>438</v>
      </c>
      <c r="Q3" s="73"/>
    </row>
    <row r="4" spans="1:17" s="75" customFormat="1" ht="12.6" thickBot="1">
      <c r="A4" s="323"/>
      <c r="B4" s="74">
        <v>1</v>
      </c>
      <c r="C4" s="74">
        <v>2</v>
      </c>
      <c r="D4" s="74">
        <v>3</v>
      </c>
      <c r="E4" s="74">
        <v>4</v>
      </c>
      <c r="F4" s="74">
        <v>5</v>
      </c>
      <c r="G4" s="74">
        <v>6</v>
      </c>
      <c r="H4" s="74">
        <v>7</v>
      </c>
      <c r="I4" s="74">
        <v>8</v>
      </c>
      <c r="J4" s="74">
        <v>9</v>
      </c>
      <c r="K4" s="74">
        <v>10</v>
      </c>
      <c r="L4" s="74">
        <v>11</v>
      </c>
      <c r="M4" s="74">
        <v>12</v>
      </c>
      <c r="N4" s="74" t="s">
        <v>439</v>
      </c>
      <c r="O4" s="74" t="s">
        <v>440</v>
      </c>
      <c r="P4" s="74" t="s">
        <v>441</v>
      </c>
    </row>
    <row r="5" spans="1:17" s="82" customFormat="1" ht="21.75" customHeight="1" thickBot="1">
      <c r="A5" s="76">
        <v>1</v>
      </c>
      <c r="B5" s="77" t="s">
        <v>442</v>
      </c>
      <c r="C5" s="324">
        <v>0.4</v>
      </c>
      <c r="D5" s="78">
        <v>31</v>
      </c>
      <c r="E5" s="78">
        <v>10</v>
      </c>
      <c r="F5" s="79">
        <v>85</v>
      </c>
      <c r="G5" s="79">
        <v>3.9180000000000001</v>
      </c>
      <c r="H5" s="78">
        <v>10</v>
      </c>
      <c r="I5" s="80">
        <v>85</v>
      </c>
      <c r="J5" s="79">
        <v>3.9180000000000001</v>
      </c>
      <c r="K5" s="78">
        <v>0</v>
      </c>
      <c r="L5" s="79">
        <v>0</v>
      </c>
      <c r="M5" s="79">
        <v>0</v>
      </c>
      <c r="N5" s="79"/>
      <c r="O5" s="79"/>
      <c r="P5" s="81"/>
    </row>
    <row r="6" spans="1:17" s="82" customFormat="1" ht="21.75" customHeight="1">
      <c r="A6" s="83" t="s">
        <v>31</v>
      </c>
      <c r="B6" s="77" t="s">
        <v>443</v>
      </c>
      <c r="C6" s="325"/>
      <c r="D6" s="84">
        <v>31</v>
      </c>
      <c r="E6" s="84">
        <v>8</v>
      </c>
      <c r="F6" s="64">
        <v>68</v>
      </c>
      <c r="G6" s="64">
        <v>3.7290000000000001</v>
      </c>
      <c r="H6" s="84">
        <v>8</v>
      </c>
      <c r="I6" s="85">
        <v>68</v>
      </c>
      <c r="J6" s="64">
        <v>3.7290000000000001</v>
      </c>
      <c r="K6" s="84">
        <v>0</v>
      </c>
      <c r="L6" s="64">
        <v>0</v>
      </c>
      <c r="M6" s="64">
        <v>0</v>
      </c>
      <c r="N6" s="64"/>
      <c r="O6" s="64"/>
      <c r="P6" s="86"/>
    </row>
    <row r="7" spans="1:17" s="82" customFormat="1" ht="21.75" customHeight="1">
      <c r="A7" s="87">
        <v>2</v>
      </c>
      <c r="B7" s="88" t="s">
        <v>444</v>
      </c>
      <c r="C7" s="325"/>
      <c r="D7" s="89">
        <v>3</v>
      </c>
      <c r="E7" s="89">
        <v>2</v>
      </c>
      <c r="F7" s="90">
        <v>169</v>
      </c>
      <c r="G7" s="90">
        <v>37.146999999999998</v>
      </c>
      <c r="H7" s="89">
        <v>1</v>
      </c>
      <c r="I7" s="91">
        <v>71</v>
      </c>
      <c r="J7" s="90">
        <v>21.611999999999998</v>
      </c>
      <c r="K7" s="89">
        <v>0</v>
      </c>
      <c r="L7" s="90">
        <v>0</v>
      </c>
      <c r="M7" s="90">
        <v>0</v>
      </c>
      <c r="N7" s="90"/>
      <c r="O7" s="90"/>
      <c r="P7" s="92"/>
    </row>
    <row r="8" spans="1:17" s="82" customFormat="1" ht="21.75" customHeight="1" thickBot="1">
      <c r="A8" s="93">
        <v>3</v>
      </c>
      <c r="B8" s="94" t="s">
        <v>445</v>
      </c>
      <c r="C8" s="326"/>
      <c r="D8" s="95">
        <v>1</v>
      </c>
      <c r="E8" s="95">
        <v>0</v>
      </c>
      <c r="F8" s="96">
        <v>0</v>
      </c>
      <c r="G8" s="96">
        <v>0</v>
      </c>
      <c r="H8" s="95">
        <v>0</v>
      </c>
      <c r="I8" s="97">
        <v>0</v>
      </c>
      <c r="J8" s="96">
        <v>0</v>
      </c>
      <c r="K8" s="95">
        <v>0</v>
      </c>
      <c r="L8" s="96">
        <v>0</v>
      </c>
      <c r="M8" s="96">
        <v>0</v>
      </c>
      <c r="N8" s="96"/>
      <c r="O8" s="96"/>
      <c r="P8" s="98"/>
    </row>
    <row r="9" spans="1:17" s="82" customFormat="1" ht="21.75" customHeight="1">
      <c r="A9" s="76">
        <v>4</v>
      </c>
      <c r="B9" s="77" t="s">
        <v>114</v>
      </c>
      <c r="C9" s="327" t="s">
        <v>446</v>
      </c>
      <c r="D9" s="78">
        <v>1</v>
      </c>
      <c r="E9" s="78">
        <v>0</v>
      </c>
      <c r="F9" s="79">
        <v>80</v>
      </c>
      <c r="G9" s="79">
        <v>0</v>
      </c>
      <c r="H9" s="78">
        <v>0</v>
      </c>
      <c r="I9" s="80">
        <v>0</v>
      </c>
      <c r="J9" s="79">
        <v>0</v>
      </c>
      <c r="K9" s="78">
        <v>0</v>
      </c>
      <c r="L9" s="79">
        <v>0</v>
      </c>
      <c r="M9" s="79">
        <v>0</v>
      </c>
      <c r="N9" s="79"/>
      <c r="O9" s="79"/>
      <c r="P9" s="81"/>
    </row>
    <row r="10" spans="1:17" s="82" customFormat="1" ht="21.75" customHeight="1">
      <c r="A10" s="87">
        <v>5</v>
      </c>
      <c r="B10" s="88" t="s">
        <v>445</v>
      </c>
      <c r="C10" s="328"/>
      <c r="D10" s="89">
        <v>0</v>
      </c>
      <c r="E10" s="89">
        <v>0</v>
      </c>
      <c r="F10" s="90">
        <v>0</v>
      </c>
      <c r="G10" s="90">
        <v>0</v>
      </c>
      <c r="H10" s="89">
        <v>0</v>
      </c>
      <c r="I10" s="91">
        <v>0</v>
      </c>
      <c r="J10" s="90">
        <v>0</v>
      </c>
      <c r="K10" s="90">
        <v>0</v>
      </c>
      <c r="L10" s="90">
        <v>0</v>
      </c>
      <c r="M10" s="90">
        <v>0</v>
      </c>
      <c r="N10" s="90"/>
      <c r="O10" s="90"/>
      <c r="P10" s="92"/>
    </row>
    <row r="11" spans="1:17" s="82" customFormat="1" ht="21.75" customHeight="1" thickBot="1">
      <c r="A11" s="93">
        <v>6</v>
      </c>
      <c r="B11" s="94" t="s">
        <v>447</v>
      </c>
      <c r="C11" s="329"/>
      <c r="D11" s="95">
        <v>0</v>
      </c>
      <c r="E11" s="95">
        <v>0</v>
      </c>
      <c r="F11" s="96">
        <v>0</v>
      </c>
      <c r="G11" s="96">
        <v>0</v>
      </c>
      <c r="H11" s="95">
        <v>0</v>
      </c>
      <c r="I11" s="97">
        <v>0</v>
      </c>
      <c r="J11" s="96">
        <v>0</v>
      </c>
      <c r="K11" s="96">
        <v>0</v>
      </c>
      <c r="L11" s="96">
        <v>0</v>
      </c>
      <c r="M11" s="96">
        <v>0</v>
      </c>
      <c r="N11" s="96"/>
      <c r="O11" s="96"/>
      <c r="P11" s="98"/>
    </row>
    <row r="12" spans="1:17" s="82" customFormat="1" ht="21.75" customHeight="1">
      <c r="A12" s="76">
        <v>7</v>
      </c>
      <c r="B12" s="77" t="s">
        <v>445</v>
      </c>
      <c r="C12" s="324" t="s">
        <v>448</v>
      </c>
      <c r="D12" s="78">
        <v>0</v>
      </c>
      <c r="E12" s="78">
        <v>0</v>
      </c>
      <c r="F12" s="79">
        <v>0</v>
      </c>
      <c r="G12" s="79">
        <v>0</v>
      </c>
      <c r="H12" s="78">
        <v>0</v>
      </c>
      <c r="I12" s="80">
        <v>0</v>
      </c>
      <c r="J12" s="79">
        <v>0</v>
      </c>
      <c r="K12" s="79">
        <v>0</v>
      </c>
      <c r="L12" s="79">
        <v>0</v>
      </c>
      <c r="M12" s="79">
        <v>0</v>
      </c>
      <c r="N12" s="79"/>
      <c r="O12" s="79"/>
      <c r="P12" s="81"/>
    </row>
    <row r="13" spans="1:17" ht="21.75" customHeight="1" thickBot="1">
      <c r="A13" s="93">
        <v>8</v>
      </c>
      <c r="B13" s="94" t="s">
        <v>447</v>
      </c>
      <c r="C13" s="326"/>
      <c r="D13" s="99">
        <v>0</v>
      </c>
      <c r="E13" s="99">
        <v>0</v>
      </c>
      <c r="F13" s="100">
        <v>0</v>
      </c>
      <c r="G13" s="100">
        <v>0</v>
      </c>
      <c r="H13" s="99">
        <v>0</v>
      </c>
      <c r="I13" s="101">
        <v>0</v>
      </c>
      <c r="J13" s="100">
        <v>0</v>
      </c>
      <c r="K13" s="100">
        <v>0</v>
      </c>
      <c r="L13" s="100">
        <v>0</v>
      </c>
      <c r="M13" s="100">
        <v>0</v>
      </c>
      <c r="N13" s="100"/>
      <c r="O13" s="100"/>
      <c r="P13" s="102"/>
    </row>
    <row r="14" spans="1:17" ht="24.75" customHeight="1" thickBot="1">
      <c r="A14" s="330" t="s">
        <v>449</v>
      </c>
      <c r="B14" s="331"/>
      <c r="C14" s="332"/>
      <c r="D14" s="103">
        <v>34</v>
      </c>
      <c r="E14" s="103">
        <v>10</v>
      </c>
      <c r="F14" s="104">
        <v>254</v>
      </c>
      <c r="G14" s="104">
        <v>41.07</v>
      </c>
      <c r="H14" s="103">
        <v>9</v>
      </c>
      <c r="I14" s="105">
        <v>156</v>
      </c>
      <c r="J14" s="104">
        <v>25.53</v>
      </c>
      <c r="K14" s="104">
        <v>0</v>
      </c>
      <c r="L14" s="104">
        <v>0</v>
      </c>
      <c r="M14" s="104">
        <v>0</v>
      </c>
      <c r="N14" s="104"/>
      <c r="O14" s="104"/>
      <c r="P14" s="104"/>
    </row>
    <row r="15" spans="1:17" ht="72.75" customHeight="1">
      <c r="A15" s="308" t="s">
        <v>450</v>
      </c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</row>
    <row r="17" spans="6:8" ht="44.25" customHeight="1">
      <c r="F17" s="106"/>
      <c r="G17" s="106"/>
      <c r="H17" s="106"/>
    </row>
  </sheetData>
  <mergeCells count="7">
    <mergeCell ref="A15:P15"/>
    <mergeCell ref="A1:P1"/>
    <mergeCell ref="A3:A4"/>
    <mergeCell ref="C5:C8"/>
    <mergeCell ref="C9:C11"/>
    <mergeCell ref="C12:C13"/>
    <mergeCell ref="A14:C14"/>
  </mergeCells>
  <pageMargins left="0.23" right="0.17" top="0.74803149606299213" bottom="0.74803149606299213" header="0.31496062992125984" footer="0.31496062992125984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view="pageBreakPreview" zoomScale="90" zoomScaleNormal="100" zoomScaleSheetLayoutView="90" workbookViewId="0">
      <selection activeCell="B1" sqref="B1:O1"/>
    </sheetView>
  </sheetViews>
  <sheetFormatPr defaultColWidth="9.109375" defaultRowHeight="15.6"/>
  <cols>
    <col min="1" max="1" width="5.88671875" style="66" customWidth="1"/>
    <col min="2" max="2" width="9.109375" style="66" customWidth="1"/>
    <col min="3" max="14" width="9.109375" style="66"/>
    <col min="15" max="15" width="61.33203125" style="66" customWidth="1"/>
    <col min="16" max="16384" width="9.109375" style="66"/>
  </cols>
  <sheetData>
    <row r="1" spans="1:15" ht="193.5" customHeight="1">
      <c r="A1" s="203" t="s">
        <v>96</v>
      </c>
      <c r="B1" s="218" t="s">
        <v>484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5">
      <c r="A2" s="203" t="s">
        <v>97</v>
      </c>
      <c r="B2" s="218" t="s">
        <v>471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5" ht="143.25" customHeight="1">
      <c r="A3" s="203" t="s">
        <v>98</v>
      </c>
      <c r="B3" s="219" t="s">
        <v>485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</row>
    <row r="4" spans="1:15" ht="99.75" customHeight="1">
      <c r="A4" s="203" t="s">
        <v>99</v>
      </c>
      <c r="B4" s="218" t="s">
        <v>468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</row>
    <row r="5" spans="1:15" ht="34.5" customHeight="1">
      <c r="A5" s="203" t="s">
        <v>100</v>
      </c>
      <c r="B5" s="219" t="s">
        <v>486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</row>
    <row r="6" spans="1:15" ht="14.25" customHeight="1"/>
    <row r="7" spans="1:15">
      <c r="B7" s="67" t="s">
        <v>119</v>
      </c>
      <c r="C7" s="67"/>
      <c r="D7" s="67"/>
      <c r="E7" s="67"/>
      <c r="F7" s="67"/>
      <c r="G7" s="67"/>
      <c r="H7" s="67"/>
      <c r="I7" s="67"/>
    </row>
  </sheetData>
  <mergeCells count="5">
    <mergeCell ref="B1:O1"/>
    <mergeCell ref="B2:O2"/>
    <mergeCell ref="B3:O3"/>
    <mergeCell ref="B4:O4"/>
    <mergeCell ref="B5:O5"/>
  </mergeCells>
  <pageMargins left="0.23" right="0.1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view="pageBreakPreview" zoomScale="90" zoomScaleSheetLayoutView="90" workbookViewId="0">
      <selection activeCell="E12" sqref="E12"/>
    </sheetView>
  </sheetViews>
  <sheetFormatPr defaultColWidth="22.6640625" defaultRowHeight="15.6"/>
  <cols>
    <col min="1" max="1" width="11.6640625" style="168" customWidth="1"/>
    <col min="2" max="2" width="70.33203125" style="168" customWidth="1"/>
    <col min="3" max="4" width="16.109375" style="168" customWidth="1"/>
    <col min="5" max="5" width="16.109375" style="169" customWidth="1"/>
    <col min="6" max="6" width="17.109375" style="168" customWidth="1"/>
    <col min="7" max="7" width="20.44140625" style="168" customWidth="1"/>
    <col min="8" max="16384" width="22.6640625" style="168"/>
  </cols>
  <sheetData>
    <row r="1" spans="1:9">
      <c r="E1" s="169" t="s">
        <v>25</v>
      </c>
      <c r="F1" s="170"/>
    </row>
    <row r="3" spans="1:9" s="172" customFormat="1" ht="42" customHeight="1">
      <c r="A3" s="223" t="s">
        <v>26</v>
      </c>
      <c r="B3" s="223"/>
      <c r="C3" s="223"/>
      <c r="D3" s="223"/>
      <c r="E3" s="223"/>
      <c r="F3" s="171"/>
    </row>
    <row r="4" spans="1:9" ht="16.2" thickBot="1">
      <c r="D4" s="222" t="s">
        <v>102</v>
      </c>
      <c r="E4" s="222"/>
      <c r="F4" s="173"/>
    </row>
    <row r="5" spans="1:9" ht="46.8">
      <c r="A5" s="174" t="s">
        <v>27</v>
      </c>
      <c r="B5" s="174" t="s">
        <v>28</v>
      </c>
      <c r="C5" s="174" t="s">
        <v>465</v>
      </c>
      <c r="D5" s="174" t="s">
        <v>466</v>
      </c>
      <c r="E5" s="175" t="s">
        <v>467</v>
      </c>
      <c r="F5" s="176"/>
    </row>
    <row r="6" spans="1:9">
      <c r="A6" s="177">
        <v>1</v>
      </c>
      <c r="B6" s="177">
        <v>2</v>
      </c>
      <c r="C6" s="177">
        <v>3</v>
      </c>
      <c r="D6" s="177">
        <v>4</v>
      </c>
      <c r="E6" s="177">
        <v>5</v>
      </c>
      <c r="F6" s="176"/>
    </row>
    <row r="7" spans="1:9" ht="31.2">
      <c r="A7" s="178" t="s">
        <v>29</v>
      </c>
      <c r="B7" s="179" t="s">
        <v>30</v>
      </c>
      <c r="C7" s="200">
        <f>C8+C9+C10+C11+C12+C21</f>
        <v>480.59999999999997</v>
      </c>
      <c r="D7" s="200">
        <f t="shared" ref="D7:E7" si="0">D8+D9+D10+D11+D12+D21</f>
        <v>180.38</v>
      </c>
      <c r="E7" s="200">
        <f t="shared" si="0"/>
        <v>185.82000000000002</v>
      </c>
      <c r="F7" s="181"/>
    </row>
    <row r="8" spans="1:9">
      <c r="A8" s="178" t="s">
        <v>31</v>
      </c>
      <c r="B8" s="179" t="s">
        <v>32</v>
      </c>
      <c r="C8" s="180"/>
      <c r="D8" s="180"/>
      <c r="E8" s="180"/>
      <c r="F8" s="182"/>
    </row>
    <row r="9" spans="1:9">
      <c r="A9" s="178" t="s">
        <v>33</v>
      </c>
      <c r="B9" s="179" t="s">
        <v>34</v>
      </c>
      <c r="C9" s="180"/>
      <c r="D9" s="180"/>
      <c r="E9" s="180"/>
      <c r="F9" s="182"/>
    </row>
    <row r="10" spans="1:9">
      <c r="A10" s="178" t="s">
        <v>35</v>
      </c>
      <c r="B10" s="183" t="s">
        <v>36</v>
      </c>
      <c r="C10" s="184">
        <v>368.84</v>
      </c>
      <c r="D10" s="184">
        <v>138.43</v>
      </c>
      <c r="E10" s="184">
        <v>142.61000000000001</v>
      </c>
      <c r="F10" s="182"/>
      <c r="G10" s="220"/>
      <c r="H10" s="221"/>
      <c r="I10" s="221"/>
    </row>
    <row r="11" spans="1:9">
      <c r="A11" s="178" t="s">
        <v>37</v>
      </c>
      <c r="B11" s="179" t="s">
        <v>38</v>
      </c>
      <c r="C11" s="180">
        <v>111.76</v>
      </c>
      <c r="D11" s="180">
        <v>41.95</v>
      </c>
      <c r="E11" s="180">
        <v>43.21</v>
      </c>
      <c r="F11" s="182"/>
      <c r="I11" s="185"/>
    </row>
    <row r="12" spans="1:9">
      <c r="A12" s="178" t="s">
        <v>39</v>
      </c>
      <c r="B12" s="179" t="s">
        <v>40</v>
      </c>
      <c r="C12" s="200">
        <f>C13+C15</f>
        <v>0</v>
      </c>
      <c r="D12" s="200">
        <f t="shared" ref="D12:E12" si="1">D13+D15</f>
        <v>0</v>
      </c>
      <c r="E12" s="200">
        <f t="shared" si="1"/>
        <v>0</v>
      </c>
      <c r="F12" s="182"/>
      <c r="G12" s="186"/>
    </row>
    <row r="13" spans="1:9">
      <c r="A13" s="178" t="s">
        <v>41</v>
      </c>
      <c r="B13" s="187" t="s">
        <v>42</v>
      </c>
      <c r="C13" s="180"/>
      <c r="D13" s="180"/>
      <c r="E13" s="180"/>
      <c r="F13" s="182"/>
      <c r="I13" s="185"/>
    </row>
    <row r="14" spans="1:9" ht="31.2">
      <c r="A14" s="178" t="s">
        <v>43</v>
      </c>
      <c r="B14" s="187" t="s">
        <v>44</v>
      </c>
      <c r="C14" s="180"/>
      <c r="D14" s="180"/>
      <c r="E14" s="180"/>
      <c r="F14" s="182"/>
      <c r="G14" s="186"/>
      <c r="I14" s="185"/>
    </row>
    <row r="15" spans="1:9">
      <c r="A15" s="178" t="s">
        <v>45</v>
      </c>
      <c r="B15" s="187" t="s">
        <v>46</v>
      </c>
      <c r="C15" s="200">
        <f>C16+C17+C18+C19+C20</f>
        <v>0</v>
      </c>
      <c r="D15" s="200">
        <f t="shared" ref="D15:E15" si="2">D16+D17+D18+D19+D20</f>
        <v>0</v>
      </c>
      <c r="E15" s="200">
        <f t="shared" si="2"/>
        <v>0</v>
      </c>
      <c r="F15" s="182"/>
    </row>
    <row r="16" spans="1:9">
      <c r="A16" s="178" t="s">
        <v>47</v>
      </c>
      <c r="B16" s="179" t="s">
        <v>48</v>
      </c>
      <c r="C16" s="180"/>
      <c r="D16" s="180"/>
      <c r="E16" s="180"/>
      <c r="F16" s="182"/>
      <c r="G16" s="224"/>
      <c r="H16" s="225"/>
    </row>
    <row r="17" spans="1:9">
      <c r="A17" s="178" t="s">
        <v>49</v>
      </c>
      <c r="B17" s="179" t="s">
        <v>50</v>
      </c>
      <c r="C17" s="180"/>
      <c r="D17" s="180"/>
      <c r="E17" s="180"/>
      <c r="F17" s="182"/>
      <c r="G17" s="224"/>
      <c r="H17" s="225"/>
    </row>
    <row r="18" spans="1:9" ht="31.2">
      <c r="A18" s="178" t="s">
        <v>51</v>
      </c>
      <c r="B18" s="179" t="s">
        <v>52</v>
      </c>
      <c r="C18" s="180"/>
      <c r="D18" s="180"/>
      <c r="E18" s="180"/>
      <c r="F18" s="182"/>
      <c r="G18" s="224"/>
      <c r="H18" s="225"/>
    </row>
    <row r="19" spans="1:9">
      <c r="A19" s="178" t="s">
        <v>53</v>
      </c>
      <c r="B19" s="179" t="s">
        <v>54</v>
      </c>
      <c r="C19" s="180"/>
      <c r="D19" s="180"/>
      <c r="E19" s="180"/>
      <c r="F19" s="182"/>
      <c r="G19" s="224"/>
      <c r="H19" s="225"/>
    </row>
    <row r="20" spans="1:9">
      <c r="A20" s="178" t="s">
        <v>55</v>
      </c>
      <c r="B20" s="179" t="s">
        <v>56</v>
      </c>
      <c r="C20" s="180"/>
      <c r="D20" s="180"/>
      <c r="E20" s="180"/>
      <c r="F20" s="182"/>
      <c r="G20" s="220"/>
      <c r="H20" s="221"/>
      <c r="I20" s="221"/>
    </row>
    <row r="21" spans="1:9">
      <c r="A21" s="178" t="s">
        <v>57</v>
      </c>
      <c r="B21" s="179" t="s">
        <v>58</v>
      </c>
      <c r="C21" s="200">
        <f>C22+C23+C24+C25+C26</f>
        <v>0</v>
      </c>
      <c r="D21" s="200">
        <f t="shared" ref="D21:E21" si="3">D22+D23+D24+D25+D26</f>
        <v>0</v>
      </c>
      <c r="E21" s="200">
        <f t="shared" si="3"/>
        <v>0</v>
      </c>
      <c r="F21" s="182"/>
    </row>
    <row r="22" spans="1:9">
      <c r="A22" s="178" t="s">
        <v>59</v>
      </c>
      <c r="B22" s="187" t="s">
        <v>60</v>
      </c>
      <c r="C22" s="180"/>
      <c r="D22" s="180"/>
      <c r="E22" s="180"/>
      <c r="F22" s="182"/>
    </row>
    <row r="23" spans="1:9">
      <c r="A23" s="178" t="s">
        <v>61</v>
      </c>
      <c r="B23" s="187" t="s">
        <v>62</v>
      </c>
      <c r="C23" s="180"/>
      <c r="D23" s="180"/>
      <c r="E23" s="180"/>
      <c r="F23" s="182"/>
    </row>
    <row r="24" spans="1:9">
      <c r="A24" s="178" t="s">
        <v>63</v>
      </c>
      <c r="B24" s="187" t="s">
        <v>64</v>
      </c>
      <c r="C24" s="180"/>
      <c r="D24" s="180"/>
      <c r="E24" s="180"/>
      <c r="F24" s="182"/>
    </row>
    <row r="25" spans="1:9" ht="31.2">
      <c r="A25" s="178" t="s">
        <v>65</v>
      </c>
      <c r="B25" s="187" t="s">
        <v>66</v>
      </c>
      <c r="C25" s="180"/>
      <c r="D25" s="180"/>
      <c r="E25" s="180"/>
      <c r="F25" s="182"/>
    </row>
    <row r="26" spans="1:9">
      <c r="A26" s="178" t="s">
        <v>67</v>
      </c>
      <c r="B26" s="187" t="s">
        <v>68</v>
      </c>
      <c r="C26" s="180"/>
      <c r="D26" s="180"/>
      <c r="E26" s="180"/>
      <c r="F26" s="182"/>
    </row>
    <row r="27" spans="1:9" ht="78" customHeight="1">
      <c r="A27" s="178" t="s">
        <v>69</v>
      </c>
      <c r="B27" s="179" t="s">
        <v>117</v>
      </c>
      <c r="C27" s="188"/>
      <c r="D27" s="188"/>
      <c r="E27" s="188"/>
      <c r="F27" s="182"/>
    </row>
    <row r="28" spans="1:9">
      <c r="A28" s="189" t="s">
        <v>70</v>
      </c>
      <c r="B28" s="179" t="s">
        <v>408</v>
      </c>
      <c r="C28" s="190"/>
      <c r="D28" s="190"/>
      <c r="E28" s="190"/>
      <c r="F28" s="182"/>
    </row>
    <row r="29" spans="1:9" ht="16.2" thickBot="1">
      <c r="A29" s="191" t="s">
        <v>71</v>
      </c>
      <c r="B29" s="192" t="s">
        <v>72</v>
      </c>
      <c r="C29" s="199">
        <f>C7+C27+C28</f>
        <v>480.59999999999997</v>
      </c>
      <c r="D29" s="199">
        <f t="shared" ref="D29:E29" si="4">D7+D27+D28</f>
        <v>180.38</v>
      </c>
      <c r="E29" s="199">
        <f t="shared" si="4"/>
        <v>185.82000000000002</v>
      </c>
      <c r="F29" s="193"/>
      <c r="G29" s="186"/>
    </row>
    <row r="31" spans="1:9">
      <c r="D31" s="194"/>
    </row>
    <row r="32" spans="1:9" s="197" customFormat="1" ht="22.5" customHeight="1">
      <c r="A32" s="195"/>
      <c r="B32" s="196"/>
      <c r="C32" s="196"/>
      <c r="D32" s="196"/>
    </row>
    <row r="33" spans="1:4" s="198" customFormat="1" ht="18" customHeight="1">
      <c r="B33" s="114"/>
      <c r="C33" s="114"/>
      <c r="D33" s="114"/>
    </row>
    <row r="34" spans="1:4" s="197" customFormat="1" ht="19.5" customHeight="1">
      <c r="A34" s="195"/>
      <c r="B34" s="196"/>
      <c r="C34" s="196"/>
      <c r="D34" s="196"/>
    </row>
    <row r="35" spans="1:4" s="198" customFormat="1">
      <c r="B35" s="114"/>
      <c r="C35" s="114"/>
      <c r="D35" s="114"/>
    </row>
  </sheetData>
  <sheetProtection password="E95C" sheet="1" objects="1" scenarios="1"/>
  <mergeCells count="8">
    <mergeCell ref="G20:I20"/>
    <mergeCell ref="D4:E4"/>
    <mergeCell ref="A3:E3"/>
    <mergeCell ref="G10:I10"/>
    <mergeCell ref="G16:H16"/>
    <mergeCell ref="G17:H17"/>
    <mergeCell ref="G18:H18"/>
    <mergeCell ref="G19:H19"/>
  </mergeCells>
  <pageMargins left="0.7" right="0.1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view="pageBreakPreview" topLeftCell="B1" zoomScale="60" workbookViewId="0">
      <selection activeCell="M8" sqref="M8"/>
    </sheetView>
  </sheetViews>
  <sheetFormatPr defaultColWidth="9.109375" defaultRowHeight="13.2"/>
  <cols>
    <col min="1" max="1" width="12.6640625" style="152" customWidth="1"/>
    <col min="2" max="2" width="53" style="152" customWidth="1"/>
    <col min="3" max="3" width="19" style="152" customWidth="1"/>
    <col min="4" max="4" width="20" style="152" customWidth="1"/>
    <col min="5" max="5" width="19.5546875" style="152" customWidth="1"/>
    <col min="6" max="6" width="18.33203125" style="152" customWidth="1"/>
    <col min="7" max="7" width="19.33203125" style="152" customWidth="1"/>
    <col min="8" max="8" width="15.33203125" style="152" customWidth="1"/>
    <col min="9" max="9" width="19.33203125" style="152" customWidth="1"/>
    <col min="10" max="10" width="19.88671875" style="152" customWidth="1"/>
    <col min="11" max="11" width="19.33203125" style="152" customWidth="1"/>
    <col min="12" max="12" width="19.6640625" style="152" customWidth="1"/>
    <col min="13" max="13" width="17" style="152" customWidth="1"/>
    <col min="14" max="14" width="19.33203125" style="152" customWidth="1"/>
    <col min="15" max="15" width="19" style="152" customWidth="1"/>
    <col min="16" max="16" width="17.88671875" style="152" customWidth="1"/>
    <col min="17" max="17" width="18.6640625" style="152" customWidth="1"/>
    <col min="18" max="16384" width="9.109375" style="152"/>
  </cols>
  <sheetData>
    <row r="1" spans="1:17" s="149" customFormat="1" ht="18">
      <c r="O1" s="239" t="s">
        <v>73</v>
      </c>
      <c r="P1" s="239"/>
      <c r="Q1" s="239"/>
    </row>
    <row r="2" spans="1:17" s="150" customFormat="1" ht="52.5" customHeight="1">
      <c r="A2" s="240" t="s">
        <v>74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</row>
    <row r="3" spans="1:17" s="151" customFormat="1" ht="18">
      <c r="A3" s="243" t="s">
        <v>101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</row>
    <row r="4" spans="1:17" ht="37.5" customHeight="1">
      <c r="A4" s="235" t="s">
        <v>75</v>
      </c>
      <c r="B4" s="235" t="s">
        <v>76</v>
      </c>
      <c r="C4" s="227" t="s">
        <v>465</v>
      </c>
      <c r="D4" s="228"/>
      <c r="E4" s="228"/>
      <c r="F4" s="228"/>
      <c r="G4" s="229"/>
      <c r="H4" s="227" t="s">
        <v>473</v>
      </c>
      <c r="I4" s="228"/>
      <c r="J4" s="228"/>
      <c r="K4" s="228"/>
      <c r="L4" s="229"/>
      <c r="M4" s="227" t="s">
        <v>474</v>
      </c>
      <c r="N4" s="228"/>
      <c r="O4" s="228"/>
      <c r="P4" s="228"/>
      <c r="Q4" s="229"/>
    </row>
    <row r="5" spans="1:17" ht="75" customHeight="1">
      <c r="A5" s="235"/>
      <c r="B5" s="235"/>
      <c r="C5" s="227" t="s">
        <v>77</v>
      </c>
      <c r="D5" s="229"/>
      <c r="E5" s="241" t="s">
        <v>78</v>
      </c>
      <c r="F5" s="227" t="s">
        <v>79</v>
      </c>
      <c r="G5" s="229"/>
      <c r="H5" s="227" t="s">
        <v>77</v>
      </c>
      <c r="I5" s="229"/>
      <c r="J5" s="241" t="s">
        <v>78</v>
      </c>
      <c r="K5" s="227" t="s">
        <v>79</v>
      </c>
      <c r="L5" s="229"/>
      <c r="M5" s="227" t="s">
        <v>77</v>
      </c>
      <c r="N5" s="229"/>
      <c r="O5" s="241" t="s">
        <v>78</v>
      </c>
      <c r="P5" s="227" t="s">
        <v>79</v>
      </c>
      <c r="Q5" s="229"/>
    </row>
    <row r="6" spans="1:17" ht="55.2">
      <c r="A6" s="153"/>
      <c r="B6" s="153"/>
      <c r="C6" s="154" t="s">
        <v>129</v>
      </c>
      <c r="D6" s="154" t="s">
        <v>130</v>
      </c>
      <c r="E6" s="242"/>
      <c r="F6" s="154" t="s">
        <v>129</v>
      </c>
      <c r="G6" s="154" t="s">
        <v>130</v>
      </c>
      <c r="H6" s="154" t="s">
        <v>129</v>
      </c>
      <c r="I6" s="154" t="s">
        <v>130</v>
      </c>
      <c r="J6" s="242"/>
      <c r="K6" s="154" t="s">
        <v>129</v>
      </c>
      <c r="L6" s="154" t="s">
        <v>130</v>
      </c>
      <c r="M6" s="154" t="s">
        <v>129</v>
      </c>
      <c r="N6" s="154" t="s">
        <v>130</v>
      </c>
      <c r="O6" s="242"/>
      <c r="P6" s="154" t="s">
        <v>129</v>
      </c>
      <c r="Q6" s="154" t="s">
        <v>130</v>
      </c>
    </row>
    <row r="7" spans="1:17" ht="18">
      <c r="A7" s="155">
        <v>1</v>
      </c>
      <c r="B7" s="155">
        <v>2</v>
      </c>
      <c r="C7" s="155"/>
      <c r="D7" s="155">
        <v>3</v>
      </c>
      <c r="E7" s="155">
        <v>4</v>
      </c>
      <c r="F7" s="155"/>
      <c r="G7" s="155">
        <v>5</v>
      </c>
      <c r="H7" s="155"/>
      <c r="I7" s="155">
        <v>5.71428571428571</v>
      </c>
      <c r="J7" s="155">
        <v>6.3571428571428497</v>
      </c>
      <c r="K7" s="155">
        <v>7</v>
      </c>
      <c r="L7" s="155">
        <v>7.6428571428571397</v>
      </c>
      <c r="M7" s="155"/>
      <c r="N7" s="155">
        <v>8.2857142857142794</v>
      </c>
      <c r="O7" s="155">
        <v>8.9285714285714306</v>
      </c>
      <c r="P7" s="155">
        <v>9.5714285714285694</v>
      </c>
      <c r="Q7" s="155">
        <v>10.214285714285699</v>
      </c>
    </row>
    <row r="8" spans="1:17" ht="36">
      <c r="A8" s="156" t="s">
        <v>29</v>
      </c>
      <c r="B8" s="157" t="s">
        <v>80</v>
      </c>
      <c r="C8" s="157">
        <v>324342.36</v>
      </c>
      <c r="D8" s="158"/>
      <c r="E8" s="158">
        <v>214.5</v>
      </c>
      <c r="F8" s="167">
        <f>C8/E8</f>
        <v>1512.0855944055943</v>
      </c>
      <c r="G8" s="167">
        <f>D8/E8</f>
        <v>0</v>
      </c>
      <c r="H8" s="157">
        <v>126133.1</v>
      </c>
      <c r="I8" s="158"/>
      <c r="J8" s="158">
        <v>254</v>
      </c>
      <c r="K8" s="167">
        <f>H8/J8</f>
        <v>496.5870078740158</v>
      </c>
      <c r="L8" s="167">
        <f>I8/J8</f>
        <v>0</v>
      </c>
      <c r="M8" s="157">
        <v>132439.79999999999</v>
      </c>
      <c r="N8" s="158"/>
      <c r="O8" s="158">
        <v>350</v>
      </c>
      <c r="P8" s="167">
        <f>M8/O8</f>
        <v>378.39942857142853</v>
      </c>
      <c r="Q8" s="167">
        <f>N8/O8</f>
        <v>0</v>
      </c>
    </row>
    <row r="9" spans="1:17" ht="64.5" customHeight="1">
      <c r="A9" s="156" t="s">
        <v>69</v>
      </c>
      <c r="B9" s="157" t="s">
        <v>81</v>
      </c>
      <c r="C9" s="157"/>
      <c r="D9" s="158"/>
      <c r="E9" s="158">
        <v>0</v>
      </c>
      <c r="F9" s="167" t="e">
        <f t="shared" ref="F9:F33" si="0">C9/E9</f>
        <v>#DIV/0!</v>
      </c>
      <c r="G9" s="167" t="e">
        <f t="shared" ref="G9:G33" si="1">D9/E9</f>
        <v>#DIV/0!</v>
      </c>
      <c r="H9" s="157"/>
      <c r="I9" s="158"/>
      <c r="J9" s="158">
        <v>0</v>
      </c>
      <c r="K9" s="167" t="e">
        <f t="shared" ref="K9:K33" si="2">H9/J9</f>
        <v>#DIV/0!</v>
      </c>
      <c r="L9" s="167" t="e">
        <f t="shared" ref="L9:L33" si="3">I9/J9</f>
        <v>#DIV/0!</v>
      </c>
      <c r="M9" s="157"/>
      <c r="N9" s="158"/>
      <c r="O9" s="158">
        <v>0</v>
      </c>
      <c r="P9" s="167" t="e">
        <f t="shared" ref="P9:P33" si="4">M9/O9</f>
        <v>#DIV/0!</v>
      </c>
      <c r="Q9" s="167" t="e">
        <f t="shared" ref="Q9:Q33" si="5">N9/O9</f>
        <v>#DIV/0!</v>
      </c>
    </row>
    <row r="10" spans="1:17" ht="54">
      <c r="A10" s="156" t="s">
        <v>70</v>
      </c>
      <c r="B10" s="157" t="s">
        <v>118</v>
      </c>
      <c r="C10" s="157"/>
      <c r="D10" s="158"/>
      <c r="E10" s="158">
        <v>0</v>
      </c>
      <c r="F10" s="167" t="e">
        <f t="shared" si="0"/>
        <v>#DIV/0!</v>
      </c>
      <c r="G10" s="167" t="e">
        <f t="shared" si="1"/>
        <v>#DIV/0!</v>
      </c>
      <c r="H10" s="157"/>
      <c r="I10" s="158"/>
      <c r="J10" s="158">
        <v>0</v>
      </c>
      <c r="K10" s="167" t="e">
        <f t="shared" si="2"/>
        <v>#DIV/0!</v>
      </c>
      <c r="L10" s="167" t="e">
        <f t="shared" si="3"/>
        <v>#DIV/0!</v>
      </c>
      <c r="M10" s="157"/>
      <c r="N10" s="158"/>
      <c r="O10" s="158">
        <v>0</v>
      </c>
      <c r="P10" s="167" t="e">
        <f t="shared" si="4"/>
        <v>#DIV/0!</v>
      </c>
      <c r="Q10" s="167" t="e">
        <f t="shared" si="5"/>
        <v>#DIV/0!</v>
      </c>
    </row>
    <row r="11" spans="1:17" ht="18" hidden="1">
      <c r="A11" s="159" t="s">
        <v>82</v>
      </c>
      <c r="B11" s="160" t="s">
        <v>83</v>
      </c>
      <c r="C11" s="160"/>
      <c r="D11" s="158"/>
      <c r="E11" s="158"/>
      <c r="F11" s="167" t="e">
        <f t="shared" si="0"/>
        <v>#DIV/0!</v>
      </c>
      <c r="G11" s="167" t="e">
        <f t="shared" si="1"/>
        <v>#DIV/0!</v>
      </c>
      <c r="H11" s="160"/>
      <c r="I11" s="158"/>
      <c r="J11" s="158"/>
      <c r="K11" s="167" t="e">
        <f t="shared" si="2"/>
        <v>#DIV/0!</v>
      </c>
      <c r="L11" s="167" t="e">
        <f t="shared" si="3"/>
        <v>#DIV/0!</v>
      </c>
      <c r="M11" s="160"/>
      <c r="N11" s="158"/>
      <c r="O11" s="158"/>
      <c r="P11" s="167" t="e">
        <f t="shared" si="4"/>
        <v>#DIV/0!</v>
      </c>
      <c r="Q11" s="167" t="e">
        <f t="shared" si="5"/>
        <v>#DIV/0!</v>
      </c>
    </row>
    <row r="12" spans="1:17" ht="18" hidden="1">
      <c r="A12" s="161" t="s">
        <v>410</v>
      </c>
      <c r="B12" s="162" t="s">
        <v>409</v>
      </c>
      <c r="C12" s="162"/>
      <c r="D12" s="158"/>
      <c r="E12" s="158"/>
      <c r="F12" s="167" t="e">
        <f t="shared" si="0"/>
        <v>#DIV/0!</v>
      </c>
      <c r="G12" s="167" t="e">
        <f t="shared" si="1"/>
        <v>#DIV/0!</v>
      </c>
      <c r="H12" s="162"/>
      <c r="I12" s="158"/>
      <c r="J12" s="158"/>
      <c r="K12" s="167" t="e">
        <f t="shared" si="2"/>
        <v>#DIV/0!</v>
      </c>
      <c r="L12" s="167" t="e">
        <f t="shared" si="3"/>
        <v>#DIV/0!</v>
      </c>
      <c r="M12" s="162"/>
      <c r="N12" s="158"/>
      <c r="O12" s="158"/>
      <c r="P12" s="167" t="e">
        <f t="shared" si="4"/>
        <v>#DIV/0!</v>
      </c>
      <c r="Q12" s="167" t="e">
        <f t="shared" si="5"/>
        <v>#DIV/0!</v>
      </c>
    </row>
    <row r="13" spans="1:17" ht="18" hidden="1">
      <c r="A13" s="161" t="s">
        <v>411</v>
      </c>
      <c r="B13" s="162" t="s">
        <v>157</v>
      </c>
      <c r="C13" s="162"/>
      <c r="D13" s="158"/>
      <c r="E13" s="158"/>
      <c r="F13" s="167" t="e">
        <f t="shared" si="0"/>
        <v>#DIV/0!</v>
      </c>
      <c r="G13" s="167" t="e">
        <f t="shared" si="1"/>
        <v>#DIV/0!</v>
      </c>
      <c r="H13" s="162"/>
      <c r="I13" s="158"/>
      <c r="J13" s="158"/>
      <c r="K13" s="167" t="e">
        <f t="shared" si="2"/>
        <v>#DIV/0!</v>
      </c>
      <c r="L13" s="167" t="e">
        <f t="shared" si="3"/>
        <v>#DIV/0!</v>
      </c>
      <c r="M13" s="162"/>
      <c r="N13" s="158"/>
      <c r="O13" s="158"/>
      <c r="P13" s="167" t="e">
        <f t="shared" si="4"/>
        <v>#DIV/0!</v>
      </c>
      <c r="Q13" s="167" t="e">
        <f t="shared" si="5"/>
        <v>#DIV/0!</v>
      </c>
    </row>
    <row r="14" spans="1:17" ht="18" hidden="1">
      <c r="A14" s="161" t="s">
        <v>412</v>
      </c>
      <c r="B14" s="162" t="s">
        <v>159</v>
      </c>
      <c r="C14" s="162"/>
      <c r="D14" s="158"/>
      <c r="E14" s="158"/>
      <c r="F14" s="167" t="e">
        <f t="shared" si="0"/>
        <v>#DIV/0!</v>
      </c>
      <c r="G14" s="167" t="e">
        <f t="shared" si="1"/>
        <v>#DIV/0!</v>
      </c>
      <c r="H14" s="162"/>
      <c r="I14" s="158"/>
      <c r="J14" s="158"/>
      <c r="K14" s="167" t="e">
        <f t="shared" si="2"/>
        <v>#DIV/0!</v>
      </c>
      <c r="L14" s="167" t="e">
        <f t="shared" si="3"/>
        <v>#DIV/0!</v>
      </c>
      <c r="M14" s="162"/>
      <c r="N14" s="158"/>
      <c r="O14" s="158"/>
      <c r="P14" s="167" t="e">
        <f t="shared" si="4"/>
        <v>#DIV/0!</v>
      </c>
      <c r="Q14" s="167" t="e">
        <f t="shared" si="5"/>
        <v>#DIV/0!</v>
      </c>
    </row>
    <row r="15" spans="1:17" ht="18" hidden="1">
      <c r="A15" s="161" t="s">
        <v>413</v>
      </c>
      <c r="B15" s="162" t="s">
        <v>161</v>
      </c>
      <c r="C15" s="162"/>
      <c r="D15" s="158"/>
      <c r="E15" s="158"/>
      <c r="F15" s="167" t="e">
        <f t="shared" si="0"/>
        <v>#DIV/0!</v>
      </c>
      <c r="G15" s="167" t="e">
        <f t="shared" si="1"/>
        <v>#DIV/0!</v>
      </c>
      <c r="H15" s="162"/>
      <c r="I15" s="158"/>
      <c r="J15" s="158"/>
      <c r="K15" s="167" t="e">
        <f t="shared" si="2"/>
        <v>#DIV/0!</v>
      </c>
      <c r="L15" s="167" t="e">
        <f t="shared" si="3"/>
        <v>#DIV/0!</v>
      </c>
      <c r="M15" s="162"/>
      <c r="N15" s="158"/>
      <c r="O15" s="158"/>
      <c r="P15" s="167" t="e">
        <f t="shared" si="4"/>
        <v>#DIV/0!</v>
      </c>
      <c r="Q15" s="167" t="e">
        <f t="shared" si="5"/>
        <v>#DIV/0!</v>
      </c>
    </row>
    <row r="16" spans="1:17" ht="18" hidden="1">
      <c r="A16" s="161" t="s">
        <v>414</v>
      </c>
      <c r="B16" s="162" t="s">
        <v>163</v>
      </c>
      <c r="C16" s="162"/>
      <c r="D16" s="158"/>
      <c r="E16" s="158"/>
      <c r="F16" s="167" t="e">
        <f t="shared" si="0"/>
        <v>#DIV/0!</v>
      </c>
      <c r="G16" s="167" t="e">
        <f t="shared" si="1"/>
        <v>#DIV/0!</v>
      </c>
      <c r="H16" s="162"/>
      <c r="I16" s="158"/>
      <c r="J16" s="158"/>
      <c r="K16" s="167" t="e">
        <f t="shared" si="2"/>
        <v>#DIV/0!</v>
      </c>
      <c r="L16" s="167" t="e">
        <f t="shared" si="3"/>
        <v>#DIV/0!</v>
      </c>
      <c r="M16" s="162"/>
      <c r="N16" s="158"/>
      <c r="O16" s="158"/>
      <c r="P16" s="167" t="e">
        <f t="shared" si="4"/>
        <v>#DIV/0!</v>
      </c>
      <c r="Q16" s="167" t="e">
        <f t="shared" si="5"/>
        <v>#DIV/0!</v>
      </c>
    </row>
    <row r="17" spans="1:17" ht="18" hidden="1">
      <c r="A17" s="161" t="s">
        <v>415</v>
      </c>
      <c r="B17" s="162" t="s">
        <v>166</v>
      </c>
      <c r="C17" s="162"/>
      <c r="D17" s="158"/>
      <c r="E17" s="158"/>
      <c r="F17" s="167" t="e">
        <f t="shared" si="0"/>
        <v>#DIV/0!</v>
      </c>
      <c r="G17" s="167" t="e">
        <f t="shared" si="1"/>
        <v>#DIV/0!</v>
      </c>
      <c r="H17" s="162"/>
      <c r="I17" s="158"/>
      <c r="J17" s="158"/>
      <c r="K17" s="167" t="e">
        <f t="shared" si="2"/>
        <v>#DIV/0!</v>
      </c>
      <c r="L17" s="167" t="e">
        <f t="shared" si="3"/>
        <v>#DIV/0!</v>
      </c>
      <c r="M17" s="162"/>
      <c r="N17" s="158"/>
      <c r="O17" s="158"/>
      <c r="P17" s="167" t="e">
        <f t="shared" si="4"/>
        <v>#DIV/0!</v>
      </c>
      <c r="Q17" s="167" t="e">
        <f t="shared" si="5"/>
        <v>#DIV/0!</v>
      </c>
    </row>
    <row r="18" spans="1:17" ht="18" hidden="1">
      <c r="A18" s="159" t="s">
        <v>84</v>
      </c>
      <c r="B18" s="160" t="s">
        <v>85</v>
      </c>
      <c r="C18" s="160"/>
      <c r="D18" s="158"/>
      <c r="E18" s="158"/>
      <c r="F18" s="167" t="e">
        <f t="shared" si="0"/>
        <v>#DIV/0!</v>
      </c>
      <c r="G18" s="167" t="e">
        <f t="shared" si="1"/>
        <v>#DIV/0!</v>
      </c>
      <c r="H18" s="160"/>
      <c r="I18" s="158"/>
      <c r="J18" s="158"/>
      <c r="K18" s="167" t="e">
        <f t="shared" si="2"/>
        <v>#DIV/0!</v>
      </c>
      <c r="L18" s="167" t="e">
        <f t="shared" si="3"/>
        <v>#DIV/0!</v>
      </c>
      <c r="M18" s="160"/>
      <c r="N18" s="158"/>
      <c r="O18" s="158"/>
      <c r="P18" s="167" t="e">
        <f t="shared" si="4"/>
        <v>#DIV/0!</v>
      </c>
      <c r="Q18" s="167" t="e">
        <f t="shared" si="5"/>
        <v>#DIV/0!</v>
      </c>
    </row>
    <row r="19" spans="1:17" ht="18" hidden="1">
      <c r="A19" s="159" t="s">
        <v>86</v>
      </c>
      <c r="B19" s="160" t="s">
        <v>12</v>
      </c>
      <c r="C19" s="160"/>
      <c r="D19" s="158"/>
      <c r="E19" s="158"/>
      <c r="F19" s="167" t="e">
        <f t="shared" si="0"/>
        <v>#DIV/0!</v>
      </c>
      <c r="G19" s="167" t="e">
        <f t="shared" si="1"/>
        <v>#DIV/0!</v>
      </c>
      <c r="H19" s="160"/>
      <c r="I19" s="158"/>
      <c r="J19" s="158"/>
      <c r="K19" s="167" t="e">
        <f t="shared" si="2"/>
        <v>#DIV/0!</v>
      </c>
      <c r="L19" s="167" t="e">
        <f t="shared" si="3"/>
        <v>#DIV/0!</v>
      </c>
      <c r="M19" s="160"/>
      <c r="N19" s="158"/>
      <c r="O19" s="158"/>
      <c r="P19" s="167" t="e">
        <f t="shared" si="4"/>
        <v>#DIV/0!</v>
      </c>
      <c r="Q19" s="167" t="e">
        <f t="shared" si="5"/>
        <v>#DIV/0!</v>
      </c>
    </row>
    <row r="20" spans="1:17" ht="90" hidden="1">
      <c r="A20" s="159" t="s">
        <v>87</v>
      </c>
      <c r="B20" s="160" t="s">
        <v>88</v>
      </c>
      <c r="C20" s="160"/>
      <c r="D20" s="158"/>
      <c r="E20" s="158"/>
      <c r="F20" s="167" t="e">
        <f t="shared" si="0"/>
        <v>#DIV/0!</v>
      </c>
      <c r="G20" s="167" t="e">
        <f t="shared" si="1"/>
        <v>#DIV/0!</v>
      </c>
      <c r="H20" s="160"/>
      <c r="I20" s="158"/>
      <c r="J20" s="158"/>
      <c r="K20" s="167" t="e">
        <f t="shared" si="2"/>
        <v>#DIV/0!</v>
      </c>
      <c r="L20" s="167" t="e">
        <f t="shared" si="3"/>
        <v>#DIV/0!</v>
      </c>
      <c r="M20" s="160"/>
      <c r="N20" s="158"/>
      <c r="O20" s="158"/>
      <c r="P20" s="167" t="e">
        <f t="shared" si="4"/>
        <v>#DIV/0!</v>
      </c>
      <c r="Q20" s="167" t="e">
        <f t="shared" si="5"/>
        <v>#DIV/0!</v>
      </c>
    </row>
    <row r="21" spans="1:17" ht="18" hidden="1">
      <c r="A21" s="163" t="s">
        <v>416</v>
      </c>
      <c r="B21" s="125" t="s">
        <v>219</v>
      </c>
      <c r="C21" s="125"/>
      <c r="D21" s="158"/>
      <c r="E21" s="158"/>
      <c r="F21" s="167" t="e">
        <f t="shared" si="0"/>
        <v>#DIV/0!</v>
      </c>
      <c r="G21" s="167" t="e">
        <f t="shared" si="1"/>
        <v>#DIV/0!</v>
      </c>
      <c r="H21" s="125"/>
      <c r="I21" s="158"/>
      <c r="J21" s="158"/>
      <c r="K21" s="167" t="e">
        <f t="shared" si="2"/>
        <v>#DIV/0!</v>
      </c>
      <c r="L21" s="167" t="e">
        <f t="shared" si="3"/>
        <v>#DIV/0!</v>
      </c>
      <c r="M21" s="125"/>
      <c r="N21" s="158"/>
      <c r="O21" s="158"/>
      <c r="P21" s="167" t="e">
        <f t="shared" si="4"/>
        <v>#DIV/0!</v>
      </c>
      <c r="Q21" s="167" t="e">
        <f t="shared" si="5"/>
        <v>#DIV/0!</v>
      </c>
    </row>
    <row r="22" spans="1:17" ht="18" hidden="1">
      <c r="A22" s="163" t="s">
        <v>417</v>
      </c>
      <c r="B22" s="125" t="s">
        <v>222</v>
      </c>
      <c r="C22" s="125"/>
      <c r="D22" s="158"/>
      <c r="E22" s="158"/>
      <c r="F22" s="167" t="e">
        <f t="shared" si="0"/>
        <v>#DIV/0!</v>
      </c>
      <c r="G22" s="167" t="e">
        <f t="shared" si="1"/>
        <v>#DIV/0!</v>
      </c>
      <c r="H22" s="125"/>
      <c r="I22" s="158"/>
      <c r="J22" s="158"/>
      <c r="K22" s="167" t="e">
        <f t="shared" si="2"/>
        <v>#DIV/0!</v>
      </c>
      <c r="L22" s="167" t="e">
        <f t="shared" si="3"/>
        <v>#DIV/0!</v>
      </c>
      <c r="M22" s="125"/>
      <c r="N22" s="158"/>
      <c r="O22" s="158"/>
      <c r="P22" s="167" t="e">
        <f t="shared" si="4"/>
        <v>#DIV/0!</v>
      </c>
      <c r="Q22" s="167" t="e">
        <f t="shared" si="5"/>
        <v>#DIV/0!</v>
      </c>
    </row>
    <row r="23" spans="1:17" ht="18" hidden="1">
      <c r="A23" s="163" t="s">
        <v>418</v>
      </c>
      <c r="B23" s="125" t="s">
        <v>224</v>
      </c>
      <c r="C23" s="125"/>
      <c r="D23" s="158"/>
      <c r="E23" s="158"/>
      <c r="F23" s="167" t="e">
        <f t="shared" si="0"/>
        <v>#DIV/0!</v>
      </c>
      <c r="G23" s="167" t="e">
        <f t="shared" si="1"/>
        <v>#DIV/0!</v>
      </c>
      <c r="H23" s="125"/>
      <c r="I23" s="158"/>
      <c r="J23" s="158"/>
      <c r="K23" s="167" t="e">
        <f t="shared" si="2"/>
        <v>#DIV/0!</v>
      </c>
      <c r="L23" s="167" t="e">
        <f t="shared" si="3"/>
        <v>#DIV/0!</v>
      </c>
      <c r="M23" s="125"/>
      <c r="N23" s="158"/>
      <c r="O23" s="158"/>
      <c r="P23" s="167" t="e">
        <f t="shared" si="4"/>
        <v>#DIV/0!</v>
      </c>
      <c r="Q23" s="167" t="e">
        <f t="shared" si="5"/>
        <v>#DIV/0!</v>
      </c>
    </row>
    <row r="24" spans="1:17" ht="18" hidden="1">
      <c r="A24" s="163" t="s">
        <v>419</v>
      </c>
      <c r="B24" s="125" t="s">
        <v>226</v>
      </c>
      <c r="C24" s="125"/>
      <c r="D24" s="158"/>
      <c r="E24" s="158"/>
      <c r="F24" s="167" t="e">
        <f t="shared" si="0"/>
        <v>#DIV/0!</v>
      </c>
      <c r="G24" s="167" t="e">
        <f t="shared" si="1"/>
        <v>#DIV/0!</v>
      </c>
      <c r="H24" s="125"/>
      <c r="I24" s="158"/>
      <c r="J24" s="158"/>
      <c r="K24" s="167" t="e">
        <f t="shared" si="2"/>
        <v>#DIV/0!</v>
      </c>
      <c r="L24" s="167" t="e">
        <f t="shared" si="3"/>
        <v>#DIV/0!</v>
      </c>
      <c r="M24" s="125"/>
      <c r="N24" s="158"/>
      <c r="O24" s="158"/>
      <c r="P24" s="167" t="e">
        <f t="shared" si="4"/>
        <v>#DIV/0!</v>
      </c>
      <c r="Q24" s="167" t="e">
        <f t="shared" si="5"/>
        <v>#DIV/0!</v>
      </c>
    </row>
    <row r="25" spans="1:17" ht="18" hidden="1">
      <c r="A25" s="163" t="s">
        <v>420</v>
      </c>
      <c r="B25" s="125" t="s">
        <v>228</v>
      </c>
      <c r="C25" s="125"/>
      <c r="D25" s="158"/>
      <c r="E25" s="158"/>
      <c r="F25" s="167" t="e">
        <f t="shared" si="0"/>
        <v>#DIV/0!</v>
      </c>
      <c r="G25" s="167" t="e">
        <f t="shared" si="1"/>
        <v>#DIV/0!</v>
      </c>
      <c r="H25" s="125"/>
      <c r="I25" s="158"/>
      <c r="J25" s="158"/>
      <c r="K25" s="167" t="e">
        <f t="shared" si="2"/>
        <v>#DIV/0!</v>
      </c>
      <c r="L25" s="167" t="e">
        <f t="shared" si="3"/>
        <v>#DIV/0!</v>
      </c>
      <c r="M25" s="125"/>
      <c r="N25" s="158"/>
      <c r="O25" s="158"/>
      <c r="P25" s="167" t="e">
        <f t="shared" si="4"/>
        <v>#DIV/0!</v>
      </c>
      <c r="Q25" s="167" t="e">
        <f t="shared" si="5"/>
        <v>#DIV/0!</v>
      </c>
    </row>
    <row r="26" spans="1:17" ht="18" hidden="1">
      <c r="A26" s="163" t="s">
        <v>421</v>
      </c>
      <c r="B26" s="125" t="s">
        <v>230</v>
      </c>
      <c r="C26" s="125"/>
      <c r="D26" s="158"/>
      <c r="E26" s="158"/>
      <c r="F26" s="167" t="e">
        <f t="shared" si="0"/>
        <v>#DIV/0!</v>
      </c>
      <c r="G26" s="167" t="e">
        <f t="shared" si="1"/>
        <v>#DIV/0!</v>
      </c>
      <c r="H26" s="125"/>
      <c r="I26" s="158"/>
      <c r="J26" s="158"/>
      <c r="K26" s="167" t="e">
        <f t="shared" si="2"/>
        <v>#DIV/0!</v>
      </c>
      <c r="L26" s="167" t="e">
        <f t="shared" si="3"/>
        <v>#DIV/0!</v>
      </c>
      <c r="M26" s="125"/>
      <c r="N26" s="158"/>
      <c r="O26" s="158"/>
      <c r="P26" s="167" t="e">
        <f t="shared" si="4"/>
        <v>#DIV/0!</v>
      </c>
      <c r="Q26" s="167" t="e">
        <f t="shared" si="5"/>
        <v>#DIV/0!</v>
      </c>
    </row>
    <row r="27" spans="1:17" ht="18" hidden="1">
      <c r="A27" s="163" t="s">
        <v>422</v>
      </c>
      <c r="B27" s="125" t="s">
        <v>232</v>
      </c>
      <c r="C27" s="125"/>
      <c r="D27" s="158"/>
      <c r="E27" s="158"/>
      <c r="F27" s="167" t="e">
        <f t="shared" si="0"/>
        <v>#DIV/0!</v>
      </c>
      <c r="G27" s="167" t="e">
        <f t="shared" si="1"/>
        <v>#DIV/0!</v>
      </c>
      <c r="H27" s="125"/>
      <c r="I27" s="158"/>
      <c r="J27" s="158"/>
      <c r="K27" s="167" t="e">
        <f t="shared" si="2"/>
        <v>#DIV/0!</v>
      </c>
      <c r="L27" s="167" t="e">
        <f t="shared" si="3"/>
        <v>#DIV/0!</v>
      </c>
      <c r="M27" s="125"/>
      <c r="N27" s="158"/>
      <c r="O27" s="158"/>
      <c r="P27" s="167" t="e">
        <f t="shared" si="4"/>
        <v>#DIV/0!</v>
      </c>
      <c r="Q27" s="167" t="e">
        <f t="shared" si="5"/>
        <v>#DIV/0!</v>
      </c>
    </row>
    <row r="28" spans="1:17" ht="18" hidden="1">
      <c r="A28" s="163" t="s">
        <v>423</v>
      </c>
      <c r="B28" s="125" t="s">
        <v>234</v>
      </c>
      <c r="C28" s="125"/>
      <c r="D28" s="158"/>
      <c r="E28" s="158"/>
      <c r="F28" s="167" t="e">
        <f t="shared" si="0"/>
        <v>#DIV/0!</v>
      </c>
      <c r="G28" s="167" t="e">
        <f t="shared" si="1"/>
        <v>#DIV/0!</v>
      </c>
      <c r="H28" s="125"/>
      <c r="I28" s="158"/>
      <c r="J28" s="158"/>
      <c r="K28" s="167" t="e">
        <f t="shared" si="2"/>
        <v>#DIV/0!</v>
      </c>
      <c r="L28" s="167" t="e">
        <f t="shared" si="3"/>
        <v>#DIV/0!</v>
      </c>
      <c r="M28" s="125"/>
      <c r="N28" s="158"/>
      <c r="O28" s="158"/>
      <c r="P28" s="167" t="e">
        <f t="shared" si="4"/>
        <v>#DIV/0!</v>
      </c>
      <c r="Q28" s="167" t="e">
        <f t="shared" si="5"/>
        <v>#DIV/0!</v>
      </c>
    </row>
    <row r="29" spans="1:17" ht="54" hidden="1">
      <c r="A29" s="159" t="s">
        <v>89</v>
      </c>
      <c r="B29" s="160" t="s">
        <v>90</v>
      </c>
      <c r="C29" s="160"/>
      <c r="D29" s="158"/>
      <c r="E29" s="158"/>
      <c r="F29" s="167" t="e">
        <f t="shared" si="0"/>
        <v>#DIV/0!</v>
      </c>
      <c r="G29" s="167" t="e">
        <f t="shared" si="1"/>
        <v>#DIV/0!</v>
      </c>
      <c r="H29" s="160"/>
      <c r="I29" s="158"/>
      <c r="J29" s="158"/>
      <c r="K29" s="167" t="e">
        <f t="shared" si="2"/>
        <v>#DIV/0!</v>
      </c>
      <c r="L29" s="167" t="e">
        <f t="shared" si="3"/>
        <v>#DIV/0!</v>
      </c>
      <c r="M29" s="160"/>
      <c r="N29" s="158"/>
      <c r="O29" s="158"/>
      <c r="P29" s="167" t="e">
        <f t="shared" si="4"/>
        <v>#DIV/0!</v>
      </c>
      <c r="Q29" s="167" t="e">
        <f t="shared" si="5"/>
        <v>#DIV/0!</v>
      </c>
    </row>
    <row r="30" spans="1:17" ht="36" hidden="1">
      <c r="A30" s="159" t="s">
        <v>89</v>
      </c>
      <c r="B30" s="160" t="s">
        <v>91</v>
      </c>
      <c r="C30" s="160"/>
      <c r="D30" s="158"/>
      <c r="E30" s="158"/>
      <c r="F30" s="167" t="e">
        <f t="shared" si="0"/>
        <v>#DIV/0!</v>
      </c>
      <c r="G30" s="167" t="e">
        <f t="shared" si="1"/>
        <v>#DIV/0!</v>
      </c>
      <c r="H30" s="160"/>
      <c r="I30" s="158"/>
      <c r="J30" s="158"/>
      <c r="K30" s="167" t="e">
        <f t="shared" si="2"/>
        <v>#DIV/0!</v>
      </c>
      <c r="L30" s="167" t="e">
        <f t="shared" si="3"/>
        <v>#DIV/0!</v>
      </c>
      <c r="M30" s="160"/>
      <c r="N30" s="158"/>
      <c r="O30" s="158"/>
      <c r="P30" s="167" t="e">
        <f t="shared" si="4"/>
        <v>#DIV/0!</v>
      </c>
      <c r="Q30" s="167" t="e">
        <f t="shared" si="5"/>
        <v>#DIV/0!</v>
      </c>
    </row>
    <row r="31" spans="1:17" ht="36">
      <c r="A31" s="156" t="s">
        <v>71</v>
      </c>
      <c r="B31" s="157" t="s">
        <v>92</v>
      </c>
      <c r="C31" s="157">
        <v>128176.83</v>
      </c>
      <c r="D31" s="158"/>
      <c r="E31" s="158">
        <v>214.5</v>
      </c>
      <c r="F31" s="167">
        <f t="shared" si="0"/>
        <v>597.56097902097906</v>
      </c>
      <c r="G31" s="167">
        <f t="shared" si="1"/>
        <v>0</v>
      </c>
      <c r="H31" s="157">
        <v>44861.94</v>
      </c>
      <c r="I31" s="158"/>
      <c r="J31" s="158">
        <v>156</v>
      </c>
      <c r="K31" s="167">
        <f t="shared" si="2"/>
        <v>287.57653846153846</v>
      </c>
      <c r="L31" s="167">
        <f t="shared" si="3"/>
        <v>0</v>
      </c>
      <c r="M31" s="157">
        <v>52338.9</v>
      </c>
      <c r="N31" s="158"/>
      <c r="O31" s="158">
        <v>350</v>
      </c>
      <c r="P31" s="167">
        <f t="shared" si="4"/>
        <v>149.5397142857143</v>
      </c>
      <c r="Q31" s="167">
        <f t="shared" si="5"/>
        <v>0</v>
      </c>
    </row>
    <row r="32" spans="1:17" ht="54">
      <c r="A32" s="156" t="s">
        <v>93</v>
      </c>
      <c r="B32" s="157" t="s">
        <v>472</v>
      </c>
      <c r="C32" s="157"/>
      <c r="D32" s="158"/>
      <c r="E32" s="158">
        <v>0</v>
      </c>
      <c r="F32" s="167" t="e">
        <f t="shared" si="0"/>
        <v>#DIV/0!</v>
      </c>
      <c r="G32" s="167" t="e">
        <f t="shared" si="1"/>
        <v>#DIV/0!</v>
      </c>
      <c r="H32" s="157"/>
      <c r="I32" s="158"/>
      <c r="J32" s="158">
        <v>0</v>
      </c>
      <c r="K32" s="167" t="e">
        <f t="shared" si="2"/>
        <v>#DIV/0!</v>
      </c>
      <c r="L32" s="167" t="e">
        <f t="shared" si="3"/>
        <v>#DIV/0!</v>
      </c>
      <c r="M32" s="157"/>
      <c r="N32" s="158"/>
      <c r="O32" s="158">
        <v>0</v>
      </c>
      <c r="P32" s="167" t="e">
        <f t="shared" si="4"/>
        <v>#DIV/0!</v>
      </c>
      <c r="Q32" s="167" t="e">
        <f t="shared" si="5"/>
        <v>#DIV/0!</v>
      </c>
    </row>
    <row r="33" spans="1:17" ht="54">
      <c r="A33" s="156" t="s">
        <v>94</v>
      </c>
      <c r="B33" s="157" t="s">
        <v>95</v>
      </c>
      <c r="C33" s="157">
        <v>28148.31</v>
      </c>
      <c r="D33" s="158"/>
      <c r="E33" s="158">
        <v>214.5</v>
      </c>
      <c r="F33" s="167">
        <f t="shared" si="0"/>
        <v>131.22755244755245</v>
      </c>
      <c r="G33" s="167">
        <f t="shared" si="1"/>
        <v>0</v>
      </c>
      <c r="H33" s="157">
        <v>9382.77</v>
      </c>
      <c r="I33" s="158"/>
      <c r="J33" s="158">
        <v>156</v>
      </c>
      <c r="K33" s="167">
        <f t="shared" si="2"/>
        <v>60.145961538461542</v>
      </c>
      <c r="L33" s="167">
        <f t="shared" si="3"/>
        <v>0</v>
      </c>
      <c r="M33" s="157">
        <v>1042.53</v>
      </c>
      <c r="N33" s="158"/>
      <c r="O33" s="158">
        <v>350</v>
      </c>
      <c r="P33" s="167">
        <f t="shared" si="4"/>
        <v>2.9786571428571427</v>
      </c>
      <c r="Q33" s="167">
        <f t="shared" si="5"/>
        <v>0</v>
      </c>
    </row>
    <row r="34" spans="1:17" s="149" customFormat="1" ht="12">
      <c r="A34" s="234"/>
      <c r="B34" s="234"/>
      <c r="C34" s="234"/>
      <c r="D34" s="234"/>
      <c r="E34" s="234"/>
      <c r="F34" s="234"/>
      <c r="G34" s="234"/>
    </row>
    <row r="35" spans="1:17" ht="27.75" customHeight="1">
      <c r="A35" s="230" t="s">
        <v>137</v>
      </c>
      <c r="B35" s="231"/>
      <c r="C35" s="231"/>
      <c r="D35" s="231"/>
      <c r="E35" s="231"/>
      <c r="F35" s="231"/>
      <c r="G35" s="231"/>
    </row>
    <row r="36" spans="1:17" s="164" customFormat="1" ht="39.75" customHeight="1">
      <c r="A36" s="236" t="s">
        <v>138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</row>
    <row r="37" spans="1:17" s="165" customFormat="1" ht="18" customHeight="1">
      <c r="A37" s="237" t="s">
        <v>139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</row>
    <row r="38" spans="1:17" s="164" customFormat="1" ht="42" customHeight="1">
      <c r="A38" s="232" t="s">
        <v>140</v>
      </c>
      <c r="B38" s="233"/>
      <c r="C38" s="233"/>
      <c r="D38" s="233"/>
      <c r="E38" s="233"/>
      <c r="F38" s="233"/>
      <c r="G38" s="233"/>
    </row>
    <row r="39" spans="1:17" ht="35.25" customHeight="1">
      <c r="A39" s="226" t="s">
        <v>141</v>
      </c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</row>
    <row r="40" spans="1:17" ht="18.75" customHeight="1">
      <c r="A40" s="226" t="s">
        <v>142</v>
      </c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</row>
    <row r="41" spans="1:17" ht="42.75" customHeight="1">
      <c r="A41" s="238" t="s">
        <v>143</v>
      </c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</row>
    <row r="42" spans="1:17" ht="18">
      <c r="D42" s="166"/>
    </row>
    <row r="43" spans="1:17" ht="18">
      <c r="D43" s="166"/>
    </row>
    <row r="44" spans="1:17" ht="18">
      <c r="D44" s="166"/>
    </row>
  </sheetData>
  <sheetProtection password="E95C" sheet="1" objects="1" scenarios="1"/>
  <mergeCells count="25">
    <mergeCell ref="A40:Q40"/>
    <mergeCell ref="A41:Q41"/>
    <mergeCell ref="O1:Q1"/>
    <mergeCell ref="A2:Q2"/>
    <mergeCell ref="E5:E6"/>
    <mergeCell ref="J5:J6"/>
    <mergeCell ref="O5:O6"/>
    <mergeCell ref="H4:L4"/>
    <mergeCell ref="M4:Q4"/>
    <mergeCell ref="H5:I5"/>
    <mergeCell ref="K5:L5"/>
    <mergeCell ref="M5:N5"/>
    <mergeCell ref="P5:Q5"/>
    <mergeCell ref="A3:Q3"/>
    <mergeCell ref="C5:D5"/>
    <mergeCell ref="F5:G5"/>
    <mergeCell ref="A39:Q39"/>
    <mergeCell ref="C4:G4"/>
    <mergeCell ref="A35:G35"/>
    <mergeCell ref="A38:G38"/>
    <mergeCell ref="A34:G34"/>
    <mergeCell ref="A4:A5"/>
    <mergeCell ref="B4:B5"/>
    <mergeCell ref="A36:Q36"/>
    <mergeCell ref="A37:Q37"/>
  </mergeCells>
  <pageMargins left="0.23" right="0.17" top="0.75" bottom="0.39" header="0.3" footer="0.3"/>
  <pageSetup paperSize="9" scale="41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zoomScale="90" zoomScaleSheetLayoutView="90" workbookViewId="0">
      <selection activeCell="D4" sqref="D4"/>
    </sheetView>
  </sheetViews>
  <sheetFormatPr defaultRowHeight="14.4"/>
  <cols>
    <col min="1" max="1" width="3.88671875" style="23" customWidth="1"/>
    <col min="2" max="2" width="51.44140625" customWidth="1"/>
    <col min="3" max="3" width="22.88671875" customWidth="1"/>
    <col min="4" max="4" width="24.33203125" customWidth="1"/>
    <col min="5" max="5" width="23.44140625" customWidth="1"/>
  </cols>
  <sheetData>
    <row r="1" spans="1:5" ht="52.5" customHeight="1">
      <c r="A1" s="249" t="s">
        <v>469</v>
      </c>
      <c r="B1" s="249"/>
      <c r="C1" s="249"/>
      <c r="D1" s="249"/>
      <c r="E1" s="249"/>
    </row>
    <row r="2" spans="1:5" ht="112.5" customHeight="1">
      <c r="A2" s="246" t="s">
        <v>120</v>
      </c>
      <c r="B2" s="247"/>
      <c r="C2" s="248"/>
      <c r="D2" s="24" t="s">
        <v>125</v>
      </c>
      <c r="E2" s="25" t="s">
        <v>121</v>
      </c>
    </row>
    <row r="3" spans="1:5" ht="48" customHeight="1">
      <c r="A3" s="26" t="s">
        <v>96</v>
      </c>
      <c r="B3" s="244" t="s">
        <v>122</v>
      </c>
      <c r="C3" s="245"/>
      <c r="D3" s="28">
        <v>0</v>
      </c>
      <c r="E3" s="204">
        <v>0</v>
      </c>
    </row>
    <row r="4" spans="1:5" ht="36">
      <c r="A4" s="253" t="s">
        <v>97</v>
      </c>
      <c r="B4" s="250" t="s">
        <v>123</v>
      </c>
      <c r="C4" s="27" t="s">
        <v>19</v>
      </c>
      <c r="D4" s="29">
        <v>0</v>
      </c>
      <c r="E4" s="29">
        <v>0</v>
      </c>
    </row>
    <row r="5" spans="1:5" ht="54">
      <c r="A5" s="254"/>
      <c r="B5" s="251"/>
      <c r="C5" s="27" t="s">
        <v>20</v>
      </c>
      <c r="D5" s="28">
        <v>0</v>
      </c>
      <c r="E5" s="204">
        <v>0</v>
      </c>
    </row>
    <row r="6" spans="1:5" ht="18">
      <c r="A6" s="255"/>
      <c r="B6" s="252"/>
      <c r="C6" s="27" t="s">
        <v>112</v>
      </c>
      <c r="D6" s="28">
        <v>0</v>
      </c>
      <c r="E6" s="204">
        <v>0</v>
      </c>
    </row>
    <row r="7" spans="1:5" ht="18">
      <c r="A7" s="26" t="s">
        <v>98</v>
      </c>
      <c r="B7" s="244" t="s">
        <v>124</v>
      </c>
      <c r="C7" s="245"/>
      <c r="D7" s="28">
        <v>0</v>
      </c>
      <c r="E7" s="204">
        <v>0</v>
      </c>
    </row>
  </sheetData>
  <mergeCells count="6">
    <mergeCell ref="B7:C7"/>
    <mergeCell ref="A2:C2"/>
    <mergeCell ref="A1:E1"/>
    <mergeCell ref="B4:B6"/>
    <mergeCell ref="A4:A6"/>
    <mergeCell ref="B3:C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view="pageBreakPreview" topLeftCell="D1" zoomScale="90" zoomScaleSheetLayoutView="90" workbookViewId="0">
      <selection activeCell="I22" sqref="I22"/>
    </sheetView>
  </sheetViews>
  <sheetFormatPr defaultColWidth="9.109375" defaultRowHeight="16.8"/>
  <cols>
    <col min="1" max="7" width="34.88671875" style="12" customWidth="1"/>
    <col min="8" max="16" width="9.109375" style="12"/>
    <col min="17" max="17" width="13.88671875" style="12" customWidth="1"/>
    <col min="18" max="16384" width="9.109375" style="12"/>
  </cols>
  <sheetData>
    <row r="1" spans="1:17" ht="68.25" customHeight="1">
      <c r="A1" s="258" t="s">
        <v>470</v>
      </c>
      <c r="B1" s="258"/>
      <c r="C1" s="258"/>
      <c r="D1" s="258"/>
      <c r="E1" s="258"/>
      <c r="F1" s="258"/>
      <c r="G1" s="258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s="18" customFormat="1" ht="39" customHeight="1">
      <c r="A2" s="266"/>
      <c r="B2" s="263" t="s">
        <v>111</v>
      </c>
      <c r="C2" s="264"/>
      <c r="D2" s="265"/>
      <c r="E2" s="263" t="s">
        <v>110</v>
      </c>
      <c r="F2" s="264"/>
      <c r="G2" s="264"/>
    </row>
    <row r="3" spans="1:17" s="18" customFormat="1" ht="26.25" customHeight="1">
      <c r="A3" s="267"/>
      <c r="B3" s="65" t="s">
        <v>109</v>
      </c>
      <c r="C3" s="65" t="s">
        <v>475</v>
      </c>
      <c r="D3" s="65" t="s">
        <v>476</v>
      </c>
      <c r="E3" s="65" t="s">
        <v>109</v>
      </c>
      <c r="F3" s="65" t="s">
        <v>475</v>
      </c>
      <c r="G3" s="65" t="s">
        <v>476</v>
      </c>
    </row>
    <row r="4" spans="1:17" ht="17.399999999999999" hidden="1">
      <c r="A4" s="259" t="s">
        <v>108</v>
      </c>
      <c r="B4" s="259"/>
      <c r="C4" s="259"/>
      <c r="D4" s="259"/>
      <c r="E4" s="259"/>
      <c r="F4" s="259"/>
      <c r="G4" s="259"/>
    </row>
    <row r="5" spans="1:17" ht="18" hidden="1">
      <c r="A5" s="16">
        <v>2010</v>
      </c>
      <c r="B5" s="16"/>
      <c r="C5" s="16"/>
      <c r="D5" s="15"/>
      <c r="E5" s="15"/>
      <c r="F5" s="15"/>
      <c r="G5" s="15">
        <v>0</v>
      </c>
    </row>
    <row r="6" spans="1:17" ht="18" hidden="1">
      <c r="A6" s="16">
        <v>2011</v>
      </c>
      <c r="B6" s="16"/>
      <c r="C6" s="16"/>
      <c r="D6" s="15"/>
      <c r="E6" s="15"/>
      <c r="F6" s="15"/>
      <c r="G6" s="15">
        <v>50</v>
      </c>
    </row>
    <row r="7" spans="1:17" ht="18" hidden="1">
      <c r="A7" s="16">
        <v>2012</v>
      </c>
      <c r="B7" s="16"/>
      <c r="C7" s="16"/>
      <c r="D7" s="15"/>
      <c r="E7" s="15"/>
      <c r="F7" s="15"/>
      <c r="G7" s="15">
        <v>2952</v>
      </c>
    </row>
    <row r="8" spans="1:17" ht="17.399999999999999" hidden="1">
      <c r="A8" s="256" t="s">
        <v>105</v>
      </c>
      <c r="B8" s="257"/>
      <c r="C8" s="257"/>
      <c r="D8" s="257"/>
      <c r="E8" s="257"/>
      <c r="F8" s="257"/>
      <c r="G8" s="257"/>
    </row>
    <row r="9" spans="1:17" ht="18" hidden="1">
      <c r="A9" s="16">
        <v>2010</v>
      </c>
      <c r="B9" s="16"/>
      <c r="C9" s="16"/>
      <c r="D9" s="15"/>
      <c r="E9" s="15"/>
      <c r="F9" s="15"/>
      <c r="G9" s="15">
        <v>0</v>
      </c>
    </row>
    <row r="10" spans="1:17" ht="18" hidden="1">
      <c r="A10" s="16">
        <v>2011</v>
      </c>
      <c r="B10" s="16"/>
      <c r="C10" s="16"/>
      <c r="D10" s="15"/>
      <c r="E10" s="15"/>
      <c r="F10" s="15"/>
      <c r="G10" s="15">
        <v>0</v>
      </c>
    </row>
    <row r="11" spans="1:17" ht="18" hidden="1">
      <c r="A11" s="16">
        <v>2012</v>
      </c>
      <c r="B11" s="16"/>
      <c r="C11" s="16"/>
      <c r="D11" s="15"/>
      <c r="E11" s="15"/>
      <c r="F11" s="15"/>
      <c r="G11" s="15">
        <v>352</v>
      </c>
    </row>
    <row r="12" spans="1:17" ht="17.399999999999999" hidden="1">
      <c r="A12" s="256" t="s">
        <v>107</v>
      </c>
      <c r="B12" s="257"/>
      <c r="C12" s="257"/>
      <c r="D12" s="257"/>
      <c r="E12" s="257"/>
      <c r="F12" s="257"/>
      <c r="G12" s="257"/>
    </row>
    <row r="13" spans="1:17" ht="18" hidden="1">
      <c r="A13" s="16">
        <v>2010</v>
      </c>
      <c r="B13" s="16"/>
      <c r="C13" s="16"/>
      <c r="D13" s="15"/>
      <c r="E13" s="15"/>
      <c r="F13" s="15"/>
      <c r="G13" s="15">
        <f t="shared" ref="G13:G15" si="0">G5+G9</f>
        <v>0</v>
      </c>
    </row>
    <row r="14" spans="1:17" ht="18" hidden="1">
      <c r="A14" s="16">
        <v>2011</v>
      </c>
      <c r="B14" s="16"/>
      <c r="C14" s="16"/>
      <c r="D14" s="15"/>
      <c r="E14" s="15"/>
      <c r="F14" s="15"/>
      <c r="G14" s="15">
        <f t="shared" si="0"/>
        <v>50</v>
      </c>
    </row>
    <row r="15" spans="1:17" ht="18" hidden="1">
      <c r="A15" s="16">
        <v>2012</v>
      </c>
      <c r="B15" s="16"/>
      <c r="C15" s="16"/>
      <c r="D15" s="15"/>
      <c r="E15" s="15"/>
      <c r="F15" s="15"/>
      <c r="G15" s="15">
        <f t="shared" si="0"/>
        <v>3304</v>
      </c>
    </row>
    <row r="16" spans="1:17" ht="17.399999999999999">
      <c r="A16" s="261" t="s">
        <v>106</v>
      </c>
      <c r="B16" s="260"/>
      <c r="C16" s="260"/>
      <c r="D16" s="260"/>
      <c r="E16" s="260"/>
      <c r="F16" s="260"/>
      <c r="G16" s="260"/>
    </row>
    <row r="17" spans="1:7" ht="18">
      <c r="A17" s="16">
        <v>2013</v>
      </c>
      <c r="B17" s="30">
        <v>0</v>
      </c>
      <c r="C17" s="30">
        <v>0</v>
      </c>
      <c r="D17" s="15">
        <v>0</v>
      </c>
      <c r="E17" s="15">
        <v>0</v>
      </c>
      <c r="F17" s="15">
        <v>0</v>
      </c>
      <c r="G17" s="15">
        <v>0</v>
      </c>
    </row>
    <row r="18" spans="1:7" ht="18">
      <c r="A18" s="16">
        <v>2014</v>
      </c>
      <c r="B18" s="30">
        <v>0</v>
      </c>
      <c r="C18" s="30">
        <v>0</v>
      </c>
      <c r="D18" s="15">
        <v>0</v>
      </c>
      <c r="E18" s="15">
        <v>0</v>
      </c>
      <c r="F18" s="15">
        <v>0</v>
      </c>
      <c r="G18" s="15">
        <v>0</v>
      </c>
    </row>
    <row r="19" spans="1:7" ht="18">
      <c r="A19" s="16">
        <v>2015</v>
      </c>
      <c r="B19" s="30">
        <v>0</v>
      </c>
      <c r="C19" s="30">
        <v>0</v>
      </c>
      <c r="D19" s="15">
        <v>0</v>
      </c>
      <c r="E19" s="15">
        <v>0</v>
      </c>
      <c r="F19" s="15">
        <v>0</v>
      </c>
      <c r="G19" s="15">
        <v>0</v>
      </c>
    </row>
    <row r="20" spans="1:7" ht="17.399999999999999">
      <c r="A20" s="262" t="s">
        <v>105</v>
      </c>
      <c r="B20" s="262"/>
      <c r="C20" s="262"/>
      <c r="D20" s="262"/>
      <c r="E20" s="262"/>
      <c r="F20" s="262"/>
      <c r="G20" s="262"/>
    </row>
    <row r="21" spans="1:7" ht="18">
      <c r="A21" s="16">
        <v>2013</v>
      </c>
      <c r="B21" s="16">
        <v>0</v>
      </c>
      <c r="C21" s="16">
        <v>0</v>
      </c>
      <c r="D21" s="15">
        <v>0</v>
      </c>
      <c r="E21" s="15">
        <v>0</v>
      </c>
      <c r="F21" s="15">
        <v>0</v>
      </c>
      <c r="G21" s="15">
        <v>0</v>
      </c>
    </row>
    <row r="22" spans="1:7" ht="18">
      <c r="A22" s="16">
        <v>2014</v>
      </c>
      <c r="B22" s="16">
        <v>0</v>
      </c>
      <c r="C22" s="16">
        <v>0</v>
      </c>
      <c r="D22" s="15">
        <v>0</v>
      </c>
      <c r="E22" s="15">
        <v>0</v>
      </c>
      <c r="F22" s="15">
        <v>0</v>
      </c>
      <c r="G22" s="15">
        <v>0</v>
      </c>
    </row>
    <row r="23" spans="1:7" ht="18">
      <c r="A23" s="16">
        <v>2015</v>
      </c>
      <c r="B23" s="16">
        <v>0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ht="17.399999999999999">
      <c r="A24" s="260" t="s">
        <v>126</v>
      </c>
      <c r="B24" s="260"/>
      <c r="C24" s="260"/>
      <c r="D24" s="260"/>
      <c r="E24" s="260"/>
      <c r="F24" s="260"/>
      <c r="G24" s="260"/>
    </row>
    <row r="25" spans="1:7" ht="18">
      <c r="A25" s="16" t="s">
        <v>104</v>
      </c>
      <c r="B25" s="15">
        <f>(B17+B18+B19)/3</f>
        <v>0</v>
      </c>
      <c r="C25" s="15">
        <f>(C17+C18+C19)/3</f>
        <v>0</v>
      </c>
      <c r="D25" s="15">
        <f>(D17+D18+D19)/3</f>
        <v>0</v>
      </c>
      <c r="E25" s="15">
        <f>(E17+E18+E19)/3</f>
        <v>0</v>
      </c>
      <c r="F25" s="15">
        <f t="shared" ref="F25:G26" si="1">(F17+F18+F19)/3</f>
        <v>0</v>
      </c>
      <c r="G25" s="15">
        <f t="shared" si="1"/>
        <v>0</v>
      </c>
    </row>
    <row r="26" spans="1:7" ht="18">
      <c r="A26" s="16" t="s">
        <v>103</v>
      </c>
      <c r="B26" s="15">
        <f>(B21+B22+B23)/3</f>
        <v>0</v>
      </c>
      <c r="C26" s="15">
        <f>(C21+C22+C23)/3</f>
        <v>0</v>
      </c>
      <c r="D26" s="15">
        <f>(D21+D22+D23)/3</f>
        <v>0</v>
      </c>
      <c r="E26" s="15">
        <f>(E21+E22+E23)/3</f>
        <v>0</v>
      </c>
      <c r="F26" s="15">
        <f>(F21+F22+F23)/3</f>
        <v>0</v>
      </c>
      <c r="G26" s="15">
        <f t="shared" si="1"/>
        <v>0</v>
      </c>
    </row>
    <row r="27" spans="1:7" ht="18">
      <c r="A27" s="14"/>
      <c r="B27" s="14"/>
      <c r="C27" s="14"/>
      <c r="D27" s="13"/>
      <c r="E27" s="13"/>
      <c r="F27" s="13"/>
      <c r="G27" s="13"/>
    </row>
  </sheetData>
  <mergeCells count="10">
    <mergeCell ref="A12:G12"/>
    <mergeCell ref="A1:G1"/>
    <mergeCell ref="A4:G4"/>
    <mergeCell ref="A8:G8"/>
    <mergeCell ref="A24:G24"/>
    <mergeCell ref="A16:G16"/>
    <mergeCell ref="A20:G20"/>
    <mergeCell ref="B2:D2"/>
    <mergeCell ref="E2:G2"/>
    <mergeCell ref="A2:A3"/>
  </mergeCells>
  <pageMargins left="0.23" right="0.17" top="0.75" bottom="0.75" header="0.3" footer="0.3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opLeftCell="A4" workbookViewId="0">
      <selection activeCell="J7" sqref="J7"/>
    </sheetView>
  </sheetViews>
  <sheetFormatPr defaultColWidth="9.109375" defaultRowHeight="13.8"/>
  <cols>
    <col min="1" max="1" width="9.109375" style="1"/>
    <col min="2" max="2" width="66.33203125" style="1" customWidth="1"/>
    <col min="3" max="6" width="22" style="1" customWidth="1"/>
    <col min="7" max="16384" width="9.109375" style="1"/>
  </cols>
  <sheetData>
    <row r="2" spans="1:6" ht="18.75" customHeight="1" thickBot="1">
      <c r="A2" s="2"/>
      <c r="B2" s="270" t="s">
        <v>116</v>
      </c>
      <c r="C2" s="270"/>
      <c r="D2" s="270"/>
      <c r="E2" s="270"/>
      <c r="F2" s="270"/>
    </row>
    <row r="3" spans="1:6" ht="19.5" customHeight="1" thickBot="1">
      <c r="A3" s="272" t="s">
        <v>3</v>
      </c>
      <c r="B3" s="274" t="s">
        <v>0</v>
      </c>
      <c r="C3" s="277" t="s">
        <v>21</v>
      </c>
      <c r="D3" s="278"/>
      <c r="E3" s="278"/>
      <c r="F3" s="278"/>
    </row>
    <row r="4" spans="1:6" ht="15.75" customHeight="1">
      <c r="A4" s="273"/>
      <c r="B4" s="275"/>
      <c r="C4" s="276" t="s">
        <v>113</v>
      </c>
      <c r="D4" s="271"/>
      <c r="E4" s="271" t="s">
        <v>22</v>
      </c>
      <c r="F4" s="271"/>
    </row>
    <row r="5" spans="1:6" ht="114" customHeight="1" thickBot="1">
      <c r="A5" s="273"/>
      <c r="B5" s="275"/>
      <c r="C5" s="20" t="s">
        <v>23</v>
      </c>
      <c r="D5" s="20" t="s">
        <v>24</v>
      </c>
      <c r="E5" s="20" t="s">
        <v>23</v>
      </c>
      <c r="F5" s="20" t="s">
        <v>24</v>
      </c>
    </row>
    <row r="6" spans="1:6" ht="30" customHeight="1">
      <c r="A6" s="3">
        <v>1</v>
      </c>
      <c r="B6" s="7" t="s">
        <v>4</v>
      </c>
      <c r="C6" s="268"/>
      <c r="D6" s="268"/>
      <c r="E6" s="268"/>
      <c r="F6" s="268"/>
    </row>
    <row r="7" spans="1:6" ht="72" customHeight="1">
      <c r="A7" s="4">
        <v>2</v>
      </c>
      <c r="B7" s="8" t="s">
        <v>5</v>
      </c>
      <c r="C7" s="268" t="s">
        <v>2</v>
      </c>
      <c r="D7" s="268"/>
      <c r="E7" s="268" t="s">
        <v>2</v>
      </c>
      <c r="F7" s="268"/>
    </row>
    <row r="8" spans="1:6" ht="75" customHeight="1">
      <c r="A8" s="4">
        <v>3</v>
      </c>
      <c r="B8" s="8" t="s">
        <v>6</v>
      </c>
      <c r="C8" s="268" t="s">
        <v>2</v>
      </c>
      <c r="D8" s="268"/>
      <c r="E8" s="268" t="s">
        <v>2</v>
      </c>
      <c r="F8" s="268"/>
    </row>
    <row r="9" spans="1:6" ht="24.9" customHeight="1">
      <c r="A9" s="4" t="s">
        <v>7</v>
      </c>
      <c r="B9" s="9" t="s">
        <v>8</v>
      </c>
      <c r="C9" s="21"/>
      <c r="D9" s="21"/>
      <c r="E9" s="22"/>
      <c r="F9" s="22"/>
    </row>
    <row r="10" spans="1:6" ht="24.9" customHeight="1">
      <c r="A10" s="4" t="s">
        <v>9</v>
      </c>
      <c r="B10" s="9" t="s">
        <v>10</v>
      </c>
      <c r="C10" s="22"/>
      <c r="D10" s="22"/>
      <c r="E10" s="22"/>
      <c r="F10" s="22"/>
    </row>
    <row r="11" spans="1:6" ht="24.9" customHeight="1">
      <c r="A11" s="4" t="s">
        <v>11</v>
      </c>
      <c r="B11" s="9" t="s">
        <v>12</v>
      </c>
      <c r="C11" s="268"/>
      <c r="D11" s="268"/>
      <c r="E11" s="268"/>
      <c r="F11" s="268"/>
    </row>
    <row r="12" spans="1:6" ht="60" customHeight="1">
      <c r="A12" s="4" t="s">
        <v>13</v>
      </c>
      <c r="B12" s="8" t="s">
        <v>14</v>
      </c>
      <c r="C12" s="269" t="s">
        <v>115</v>
      </c>
      <c r="D12" s="269"/>
      <c r="E12" s="269"/>
      <c r="F12" s="269"/>
    </row>
    <row r="13" spans="1:6" ht="31.5" customHeight="1">
      <c r="A13" s="4" t="s">
        <v>15</v>
      </c>
      <c r="B13" s="8" t="s">
        <v>16</v>
      </c>
      <c r="C13" s="268"/>
      <c r="D13" s="268"/>
      <c r="E13" s="268"/>
      <c r="F13" s="268"/>
    </row>
    <row r="14" spans="1:6" ht="30" customHeight="1">
      <c r="A14" s="4">
        <v>4</v>
      </c>
      <c r="B14" s="9" t="s">
        <v>17</v>
      </c>
      <c r="C14" s="268"/>
      <c r="D14" s="268"/>
      <c r="E14" s="268"/>
      <c r="F14" s="268"/>
    </row>
    <row r="15" spans="1:6" ht="30" customHeight="1">
      <c r="A15" s="4">
        <v>5</v>
      </c>
      <c r="B15" s="8" t="s">
        <v>18</v>
      </c>
      <c r="C15" s="268"/>
      <c r="D15" s="268"/>
      <c r="E15" s="268"/>
      <c r="F15" s="268"/>
    </row>
    <row r="16" spans="1:6" ht="30" customHeight="1" thickBot="1">
      <c r="A16" s="5">
        <v>6</v>
      </c>
      <c r="B16" s="10" t="s">
        <v>1</v>
      </c>
      <c r="C16" s="268"/>
      <c r="D16" s="268"/>
      <c r="E16" s="268"/>
      <c r="F16" s="268"/>
    </row>
    <row r="18" spans="1:4">
      <c r="A18" s="11"/>
      <c r="B18" s="11"/>
      <c r="C18" s="11"/>
      <c r="D18" s="11"/>
    </row>
    <row r="19" spans="1:4" ht="5.25" customHeight="1">
      <c r="A19" s="11"/>
      <c r="B19" s="11"/>
      <c r="C19" s="11"/>
      <c r="D19" s="11"/>
    </row>
    <row r="20" spans="1:4" ht="9.75" hidden="1" customHeight="1">
      <c r="A20" s="11"/>
      <c r="B20" s="11"/>
      <c r="C20" s="11"/>
      <c r="D20" s="11"/>
    </row>
    <row r="21" spans="1:4" ht="15" hidden="1" customHeight="1">
      <c r="A21" s="11"/>
      <c r="B21" s="11"/>
      <c r="C21" s="11"/>
      <c r="D21" s="11"/>
    </row>
    <row r="22" spans="1:4" ht="15" hidden="1" customHeight="1">
      <c r="A22" s="11"/>
      <c r="B22" s="11"/>
      <c r="C22" s="11"/>
      <c r="D22" s="11"/>
    </row>
    <row r="23" spans="1:4" ht="15" hidden="1" customHeight="1">
      <c r="A23" s="11"/>
      <c r="B23" s="11"/>
      <c r="C23" s="11"/>
      <c r="D23" s="11"/>
    </row>
    <row r="24" spans="1:4" ht="15" hidden="1" customHeight="1">
      <c r="A24" s="11"/>
      <c r="B24" s="11"/>
      <c r="C24" s="11"/>
      <c r="D24" s="11"/>
    </row>
    <row r="25" spans="1:4" ht="15" hidden="1" customHeight="1">
      <c r="A25" s="11"/>
      <c r="B25" s="11"/>
      <c r="C25" s="11"/>
      <c r="D25" s="11"/>
    </row>
    <row r="26" spans="1:4" ht="15" hidden="1" customHeight="1">
      <c r="A26" s="11"/>
      <c r="B26" s="11"/>
      <c r="C26" s="11"/>
      <c r="D26" s="11"/>
    </row>
    <row r="27" spans="1:4">
      <c r="A27" s="6"/>
      <c r="B27" s="6"/>
      <c r="C27" s="6"/>
      <c r="D27" s="6"/>
    </row>
  </sheetData>
  <mergeCells count="23">
    <mergeCell ref="A3:A5"/>
    <mergeCell ref="B3:B5"/>
    <mergeCell ref="C4:D4"/>
    <mergeCell ref="C3:F3"/>
    <mergeCell ref="C14:D14"/>
    <mergeCell ref="E14:F14"/>
    <mergeCell ref="B2:F2"/>
    <mergeCell ref="E4:F4"/>
    <mergeCell ref="C6:D6"/>
    <mergeCell ref="C7:D7"/>
    <mergeCell ref="C8:D8"/>
    <mergeCell ref="E6:F6"/>
    <mergeCell ref="E7:F7"/>
    <mergeCell ref="E8:F8"/>
    <mergeCell ref="E15:F15"/>
    <mergeCell ref="E16:F16"/>
    <mergeCell ref="C12:F12"/>
    <mergeCell ref="C11:D11"/>
    <mergeCell ref="C13:D13"/>
    <mergeCell ref="E11:F11"/>
    <mergeCell ref="E13:F13"/>
    <mergeCell ref="C15:D15"/>
    <mergeCell ref="C16:D1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0" sqref="M20"/>
    </sheetView>
  </sheetViews>
  <sheetFormatPr defaultRowHeight="14.4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9"/>
  <sheetViews>
    <sheetView view="pageBreakPreview" zoomScale="80" zoomScaleNormal="80" zoomScaleSheetLayoutView="80" workbookViewId="0">
      <selection activeCell="F9" sqref="F8:F9"/>
    </sheetView>
  </sheetViews>
  <sheetFormatPr defaultColWidth="9.109375" defaultRowHeight="15.6"/>
  <cols>
    <col min="1" max="1" width="11.33203125" style="114" bestFit="1" customWidth="1"/>
    <col min="2" max="2" width="54.88671875" style="114" customWidth="1"/>
    <col min="3" max="3" width="19.5546875" style="114" customWidth="1"/>
    <col min="4" max="5" width="13.88671875" style="114" customWidth="1"/>
    <col min="6" max="6" width="47.109375" style="114" customWidth="1"/>
    <col min="7" max="7" width="46.109375" style="114" customWidth="1"/>
    <col min="8" max="8" width="23.5546875" style="114" hidden="1" customWidth="1"/>
    <col min="9" max="9" width="38.109375" style="114" customWidth="1"/>
    <col min="10" max="16384" width="9.109375" style="114"/>
  </cols>
  <sheetData>
    <row r="2" spans="1:10" ht="102" customHeight="1">
      <c r="A2" s="288" t="s">
        <v>479</v>
      </c>
      <c r="B2" s="288"/>
      <c r="C2" s="288"/>
      <c r="D2" s="288"/>
      <c r="E2" s="288"/>
      <c r="F2" s="288"/>
      <c r="G2" s="288"/>
      <c r="H2" s="288"/>
      <c r="I2" s="288"/>
      <c r="J2" s="113"/>
    </row>
    <row r="4" spans="1:10" ht="15.75" customHeight="1">
      <c r="G4" s="115"/>
      <c r="H4" s="115" t="s">
        <v>477</v>
      </c>
      <c r="I4" s="115" t="s">
        <v>477</v>
      </c>
    </row>
    <row r="5" spans="1:10" ht="73.5" customHeight="1">
      <c r="A5" s="289" t="s">
        <v>144</v>
      </c>
      <c r="B5" s="291" t="s">
        <v>127</v>
      </c>
      <c r="C5" s="291" t="s">
        <v>145</v>
      </c>
      <c r="D5" s="289" t="s">
        <v>128</v>
      </c>
      <c r="E5" s="282" t="s">
        <v>146</v>
      </c>
      <c r="F5" s="282" t="s">
        <v>147</v>
      </c>
      <c r="G5" s="282" t="s">
        <v>148</v>
      </c>
      <c r="H5" s="293" t="s">
        <v>131</v>
      </c>
      <c r="I5" s="282" t="s">
        <v>478</v>
      </c>
    </row>
    <row r="6" spans="1:10" ht="58.5" customHeight="1">
      <c r="A6" s="290"/>
      <c r="B6" s="290"/>
      <c r="C6" s="290"/>
      <c r="D6" s="290"/>
      <c r="E6" s="292"/>
      <c r="F6" s="287"/>
      <c r="G6" s="287"/>
      <c r="H6" s="293"/>
      <c r="I6" s="287"/>
    </row>
    <row r="7" spans="1:10" s="119" customFormat="1" ht="71.25" customHeight="1">
      <c r="A7" s="116" t="s">
        <v>96</v>
      </c>
      <c r="B7" s="117" t="s">
        <v>149</v>
      </c>
      <c r="C7" s="118" t="s">
        <v>2</v>
      </c>
      <c r="D7" s="116" t="s">
        <v>150</v>
      </c>
      <c r="E7" s="279" t="s">
        <v>151</v>
      </c>
      <c r="F7" s="143" t="s">
        <v>152</v>
      </c>
      <c r="G7" s="143" t="s">
        <v>152</v>
      </c>
      <c r="H7" s="116" t="s">
        <v>152</v>
      </c>
      <c r="I7" s="116" t="s">
        <v>152</v>
      </c>
    </row>
    <row r="8" spans="1:10" ht="24" customHeight="1">
      <c r="A8" s="120" t="s">
        <v>153</v>
      </c>
      <c r="B8" s="121" t="s">
        <v>154</v>
      </c>
      <c r="C8" s="122" t="s">
        <v>155</v>
      </c>
      <c r="D8" s="123" t="str">
        <f>D7</f>
        <v>С2</v>
      </c>
      <c r="E8" s="280"/>
      <c r="F8" s="139">
        <v>218870.00000000003</v>
      </c>
      <c r="G8" s="139">
        <f>F8/2</f>
        <v>109435.00000000001</v>
      </c>
      <c r="H8" s="124">
        <v>218870.00000000003</v>
      </c>
      <c r="I8" s="111">
        <v>0</v>
      </c>
    </row>
    <row r="9" spans="1:10" ht="21.75" customHeight="1">
      <c r="A9" s="120" t="s">
        <v>156</v>
      </c>
      <c r="B9" s="121" t="s">
        <v>157</v>
      </c>
      <c r="C9" s="122" t="str">
        <f t="shared" ref="C9:D11" si="0">C8</f>
        <v>НН (0,4 кВ и ниже)</v>
      </c>
      <c r="D9" s="123" t="str">
        <f t="shared" si="0"/>
        <v>С2</v>
      </c>
      <c r="E9" s="280"/>
      <c r="F9" s="139">
        <v>228299.99999999997</v>
      </c>
      <c r="G9" s="139">
        <f t="shared" ref="G9:G21" si="1">F9/2</f>
        <v>114149.99999999999</v>
      </c>
      <c r="H9" s="124">
        <v>228299.99999999997</v>
      </c>
      <c r="I9" s="111">
        <v>0</v>
      </c>
    </row>
    <row r="10" spans="1:10" ht="22.5" customHeight="1">
      <c r="A10" s="120" t="s">
        <v>158</v>
      </c>
      <c r="B10" s="121" t="s">
        <v>159</v>
      </c>
      <c r="C10" s="122" t="str">
        <f t="shared" si="0"/>
        <v>НН (0,4 кВ и ниже)</v>
      </c>
      <c r="D10" s="123" t="str">
        <f t="shared" si="0"/>
        <v>С2</v>
      </c>
      <c r="E10" s="280"/>
      <c r="F10" s="139">
        <v>240550</v>
      </c>
      <c r="G10" s="139">
        <f t="shared" si="1"/>
        <v>120275</v>
      </c>
      <c r="H10" s="124">
        <v>240550</v>
      </c>
      <c r="I10" s="111">
        <v>0</v>
      </c>
    </row>
    <row r="11" spans="1:10" ht="31.2">
      <c r="A11" s="120" t="s">
        <v>160</v>
      </c>
      <c r="B11" s="121" t="s">
        <v>161</v>
      </c>
      <c r="C11" s="122" t="str">
        <f t="shared" si="0"/>
        <v>НН (0,4 кВ и ниже)</v>
      </c>
      <c r="D11" s="123" t="str">
        <f t="shared" si="0"/>
        <v>С2</v>
      </c>
      <c r="E11" s="280"/>
      <c r="F11" s="139">
        <v>252810</v>
      </c>
      <c r="G11" s="139">
        <f t="shared" si="1"/>
        <v>126405</v>
      </c>
      <c r="H11" s="124">
        <v>252810</v>
      </c>
      <c r="I11" s="111">
        <v>0</v>
      </c>
    </row>
    <row r="12" spans="1:10" ht="37.5" customHeight="1">
      <c r="A12" s="120" t="s">
        <v>162</v>
      </c>
      <c r="B12" s="125" t="s">
        <v>163</v>
      </c>
      <c r="C12" s="122" t="s">
        <v>164</v>
      </c>
      <c r="D12" s="123" t="str">
        <f>D11</f>
        <v>С2</v>
      </c>
      <c r="E12" s="280"/>
      <c r="F12" s="139">
        <v>171099.99999999997</v>
      </c>
      <c r="G12" s="139">
        <f t="shared" si="1"/>
        <v>85549.999999999985</v>
      </c>
      <c r="H12" s="124">
        <v>171099.99999999997</v>
      </c>
      <c r="I12" s="111">
        <v>0</v>
      </c>
    </row>
    <row r="13" spans="1:10" ht="33" customHeight="1">
      <c r="A13" s="120" t="s">
        <v>165</v>
      </c>
      <c r="B13" s="125" t="s">
        <v>166</v>
      </c>
      <c r="C13" s="122" t="s">
        <v>164</v>
      </c>
      <c r="D13" s="123" t="str">
        <f t="shared" ref="D13:D21" si="2">D12</f>
        <v>С2</v>
      </c>
      <c r="E13" s="280"/>
      <c r="F13" s="139">
        <v>182600.00000000003</v>
      </c>
      <c r="G13" s="139">
        <f t="shared" si="1"/>
        <v>91300.000000000015</v>
      </c>
      <c r="H13" s="124">
        <v>182600.00000000003</v>
      </c>
      <c r="I13" s="111">
        <v>0</v>
      </c>
    </row>
    <row r="14" spans="1:10" ht="46.8">
      <c r="A14" s="120" t="s">
        <v>167</v>
      </c>
      <c r="B14" s="125" t="s">
        <v>168</v>
      </c>
      <c r="C14" s="122" t="s">
        <v>169</v>
      </c>
      <c r="D14" s="123" t="str">
        <f t="shared" si="2"/>
        <v>С2</v>
      </c>
      <c r="E14" s="280"/>
      <c r="F14" s="139">
        <v>446429.99999999994</v>
      </c>
      <c r="G14" s="139">
        <f t="shared" si="1"/>
        <v>223214.99999999997</v>
      </c>
      <c r="H14" s="124">
        <v>446429.99999999994</v>
      </c>
      <c r="I14" s="111">
        <v>0</v>
      </c>
    </row>
    <row r="15" spans="1:10" ht="46.8">
      <c r="A15" s="120" t="s">
        <v>170</v>
      </c>
      <c r="B15" s="125" t="s">
        <v>171</v>
      </c>
      <c r="C15" s="122" t="s">
        <v>169</v>
      </c>
      <c r="D15" s="123" t="str">
        <f t="shared" si="2"/>
        <v>С2</v>
      </c>
      <c r="E15" s="280"/>
      <c r="F15" s="139">
        <v>550370</v>
      </c>
      <c r="G15" s="139">
        <f t="shared" si="1"/>
        <v>275185</v>
      </c>
      <c r="H15" s="124">
        <v>550370</v>
      </c>
      <c r="I15" s="111">
        <v>0</v>
      </c>
    </row>
    <row r="16" spans="1:10" ht="46.8">
      <c r="A16" s="120" t="s">
        <v>172</v>
      </c>
      <c r="B16" s="125" t="s">
        <v>173</v>
      </c>
      <c r="C16" s="122" t="s">
        <v>169</v>
      </c>
      <c r="D16" s="123" t="str">
        <f t="shared" si="2"/>
        <v>С2</v>
      </c>
      <c r="E16" s="280"/>
      <c r="F16" s="139">
        <v>467590</v>
      </c>
      <c r="G16" s="139">
        <f t="shared" si="1"/>
        <v>233795</v>
      </c>
      <c r="H16" s="124">
        <v>467590</v>
      </c>
      <c r="I16" s="111">
        <v>0</v>
      </c>
    </row>
    <row r="17" spans="1:10" ht="46.8">
      <c r="A17" s="120" t="s">
        <v>174</v>
      </c>
      <c r="B17" s="125" t="s">
        <v>175</v>
      </c>
      <c r="C17" s="122" t="s">
        <v>169</v>
      </c>
      <c r="D17" s="123" t="str">
        <f t="shared" si="2"/>
        <v>С2</v>
      </c>
      <c r="E17" s="280"/>
      <c r="F17" s="139">
        <v>619819.99999999988</v>
      </c>
      <c r="G17" s="139">
        <f t="shared" si="1"/>
        <v>309909.99999999994</v>
      </c>
      <c r="H17" s="124">
        <v>619819.99999999988</v>
      </c>
      <c r="I17" s="111">
        <v>0</v>
      </c>
    </row>
    <row r="18" spans="1:10" ht="46.8">
      <c r="A18" s="120" t="s">
        <v>176</v>
      </c>
      <c r="B18" s="125" t="s">
        <v>177</v>
      </c>
      <c r="C18" s="122" t="s">
        <v>178</v>
      </c>
      <c r="D18" s="123" t="str">
        <f t="shared" si="2"/>
        <v>С2</v>
      </c>
      <c r="E18" s="280"/>
      <c r="F18" s="144">
        <v>779940</v>
      </c>
      <c r="G18" s="139">
        <f t="shared" si="1"/>
        <v>389970</v>
      </c>
      <c r="H18" s="124">
        <v>779940</v>
      </c>
      <c r="I18" s="111">
        <v>0</v>
      </c>
    </row>
    <row r="19" spans="1:10" ht="46.8">
      <c r="A19" s="120" t="s">
        <v>179</v>
      </c>
      <c r="B19" s="125" t="s">
        <v>180</v>
      </c>
      <c r="C19" s="122" t="s">
        <v>178</v>
      </c>
      <c r="D19" s="123" t="str">
        <f t="shared" si="2"/>
        <v>С2</v>
      </c>
      <c r="E19" s="280"/>
      <c r="F19" s="144">
        <v>619240</v>
      </c>
      <c r="G19" s="139">
        <f t="shared" si="1"/>
        <v>309620</v>
      </c>
      <c r="H19" s="124">
        <v>619240</v>
      </c>
      <c r="I19" s="111">
        <v>0</v>
      </c>
    </row>
    <row r="20" spans="1:10" ht="46.8">
      <c r="A20" s="120" t="s">
        <v>181</v>
      </c>
      <c r="B20" s="125" t="s">
        <v>182</v>
      </c>
      <c r="C20" s="122" t="s">
        <v>178</v>
      </c>
      <c r="D20" s="123" t="str">
        <f t="shared" si="2"/>
        <v>С2</v>
      </c>
      <c r="E20" s="280"/>
      <c r="F20" s="144">
        <v>817420</v>
      </c>
      <c r="G20" s="139">
        <f t="shared" si="1"/>
        <v>408710</v>
      </c>
      <c r="H20" s="124">
        <v>817420</v>
      </c>
      <c r="I20" s="111">
        <v>0</v>
      </c>
    </row>
    <row r="21" spans="1:10" ht="46.8">
      <c r="A21" s="120" t="s">
        <v>183</v>
      </c>
      <c r="B21" s="125" t="s">
        <v>184</v>
      </c>
      <c r="C21" s="122" t="s">
        <v>178</v>
      </c>
      <c r="D21" s="123" t="str">
        <f t="shared" si="2"/>
        <v>С2</v>
      </c>
      <c r="E21" s="281"/>
      <c r="F21" s="144">
        <v>817739.99999999988</v>
      </c>
      <c r="G21" s="139">
        <f t="shared" si="1"/>
        <v>408869.99999999994</v>
      </c>
      <c r="H21" s="124">
        <v>817739.99999999988</v>
      </c>
      <c r="I21" s="111">
        <v>0</v>
      </c>
    </row>
    <row r="22" spans="1:10" s="119" customFormat="1" ht="70.5" customHeight="1">
      <c r="A22" s="126" t="s">
        <v>185</v>
      </c>
      <c r="B22" s="117" t="s">
        <v>186</v>
      </c>
      <c r="C22" s="118" t="s">
        <v>2</v>
      </c>
      <c r="D22" s="116" t="s">
        <v>187</v>
      </c>
      <c r="E22" s="282" t="s">
        <v>151</v>
      </c>
      <c r="F22" s="145" t="s">
        <v>152</v>
      </c>
      <c r="G22" s="145" t="s">
        <v>152</v>
      </c>
      <c r="H22" s="127" t="s">
        <v>152</v>
      </c>
      <c r="I22" s="116" t="s">
        <v>152</v>
      </c>
      <c r="J22" s="128"/>
    </row>
    <row r="23" spans="1:10" ht="32.25" customHeight="1">
      <c r="A23" s="120" t="s">
        <v>188</v>
      </c>
      <c r="B23" s="125" t="s">
        <v>189</v>
      </c>
      <c r="C23" s="122" t="str">
        <f>C8</f>
        <v>НН (0,4 кВ и ниже)</v>
      </c>
      <c r="D23" s="123" t="str">
        <f>D22</f>
        <v>С3</v>
      </c>
      <c r="E23" s="283"/>
      <c r="F23" s="139">
        <v>323229.99999999994</v>
      </c>
      <c r="G23" s="139">
        <f>F23/2</f>
        <v>161614.99999999997</v>
      </c>
      <c r="H23" s="124">
        <v>323229.99999999994</v>
      </c>
      <c r="I23" s="111">
        <v>0</v>
      </c>
      <c r="J23" s="129"/>
    </row>
    <row r="24" spans="1:10" ht="37.5" customHeight="1">
      <c r="A24" s="120" t="s">
        <v>190</v>
      </c>
      <c r="B24" s="125" t="s">
        <v>191</v>
      </c>
      <c r="C24" s="122" t="str">
        <f>C9</f>
        <v>НН (0,4 кВ и ниже)</v>
      </c>
      <c r="D24" s="123" t="str">
        <f t="shared" ref="D24:D34" si="3">D23</f>
        <v>С3</v>
      </c>
      <c r="E24" s="283"/>
      <c r="F24" s="139">
        <v>377840</v>
      </c>
      <c r="G24" s="139">
        <f t="shared" ref="G24:G30" si="4">F24/2</f>
        <v>188920</v>
      </c>
      <c r="H24" s="124">
        <v>377840</v>
      </c>
      <c r="I24" s="111">
        <v>0</v>
      </c>
      <c r="J24" s="129"/>
    </row>
    <row r="25" spans="1:10" ht="32.25" customHeight="1">
      <c r="A25" s="120" t="s">
        <v>192</v>
      </c>
      <c r="B25" s="125" t="s">
        <v>193</v>
      </c>
      <c r="C25" s="122" t="str">
        <f>C10</f>
        <v>НН (0,4 кВ и ниже)</v>
      </c>
      <c r="D25" s="123" t="str">
        <f t="shared" si="3"/>
        <v>С3</v>
      </c>
      <c r="E25" s="283"/>
      <c r="F25" s="139">
        <v>403789.99999999994</v>
      </c>
      <c r="G25" s="139">
        <f t="shared" si="4"/>
        <v>201894.99999999997</v>
      </c>
      <c r="H25" s="124">
        <v>403789.99999999994</v>
      </c>
      <c r="I25" s="111">
        <v>0</v>
      </c>
      <c r="J25" s="129"/>
    </row>
    <row r="26" spans="1:10" ht="29.25" customHeight="1">
      <c r="A26" s="120" t="s">
        <v>194</v>
      </c>
      <c r="B26" s="125" t="s">
        <v>195</v>
      </c>
      <c r="C26" s="122" t="str">
        <f>C11</f>
        <v>НН (0,4 кВ и ниже)</v>
      </c>
      <c r="D26" s="123" t="str">
        <f t="shared" si="3"/>
        <v>С3</v>
      </c>
      <c r="E26" s="283"/>
      <c r="F26" s="139">
        <v>438750</v>
      </c>
      <c r="G26" s="139">
        <f t="shared" si="4"/>
        <v>219375</v>
      </c>
      <c r="H26" s="124">
        <v>438750</v>
      </c>
      <c r="I26" s="111">
        <v>0</v>
      </c>
      <c r="J26" s="129"/>
    </row>
    <row r="27" spans="1:10" ht="34.5" customHeight="1">
      <c r="A27" s="120" t="s">
        <v>196</v>
      </c>
      <c r="B27" s="125" t="s">
        <v>197</v>
      </c>
      <c r="C27" s="122" t="s">
        <v>198</v>
      </c>
      <c r="D27" s="123" t="str">
        <f t="shared" si="3"/>
        <v>С3</v>
      </c>
      <c r="E27" s="283"/>
      <c r="F27" s="139">
        <v>404640</v>
      </c>
      <c r="G27" s="139">
        <f t="shared" si="4"/>
        <v>202320</v>
      </c>
      <c r="H27" s="124">
        <v>404640</v>
      </c>
      <c r="I27" s="111">
        <v>0</v>
      </c>
      <c r="J27" s="129"/>
    </row>
    <row r="28" spans="1:10" ht="32.25" customHeight="1">
      <c r="A28" s="120" t="s">
        <v>199</v>
      </c>
      <c r="B28" s="125" t="s">
        <v>200</v>
      </c>
      <c r="C28" s="122" t="str">
        <f>C27</f>
        <v xml:space="preserve"> СН2 (20-1 кВ)</v>
      </c>
      <c r="D28" s="123" t="str">
        <f t="shared" si="3"/>
        <v>С3</v>
      </c>
      <c r="E28" s="283"/>
      <c r="F28" s="139">
        <v>457380</v>
      </c>
      <c r="G28" s="139">
        <f t="shared" si="4"/>
        <v>228690</v>
      </c>
      <c r="H28" s="124">
        <v>457380</v>
      </c>
      <c r="I28" s="111">
        <v>0</v>
      </c>
      <c r="J28" s="129"/>
    </row>
    <row r="29" spans="1:10" ht="30" customHeight="1">
      <c r="A29" s="120" t="s">
        <v>201</v>
      </c>
      <c r="B29" s="125" t="s">
        <v>202</v>
      </c>
      <c r="C29" s="122" t="str">
        <f>C28</f>
        <v xml:space="preserve"> СН2 (20-1 кВ)</v>
      </c>
      <c r="D29" s="123" t="str">
        <f t="shared" si="3"/>
        <v>С3</v>
      </c>
      <c r="E29" s="283"/>
      <c r="F29" s="139">
        <v>513210.00000000006</v>
      </c>
      <c r="G29" s="139">
        <f t="shared" si="4"/>
        <v>256605.00000000003</v>
      </c>
      <c r="H29" s="124">
        <v>513210.00000000006</v>
      </c>
      <c r="I29" s="111">
        <v>0</v>
      </c>
      <c r="J29" s="129"/>
    </row>
    <row r="30" spans="1:10" ht="29.25" customHeight="1">
      <c r="A30" s="120" t="s">
        <v>203</v>
      </c>
      <c r="B30" s="125" t="s">
        <v>204</v>
      </c>
      <c r="C30" s="122" t="str">
        <f>C29</f>
        <v xml:space="preserve"> СН2 (20-1 кВ)</v>
      </c>
      <c r="D30" s="123" t="str">
        <f t="shared" si="3"/>
        <v>С3</v>
      </c>
      <c r="E30" s="283"/>
      <c r="F30" s="139">
        <v>585460</v>
      </c>
      <c r="G30" s="139">
        <f t="shared" si="4"/>
        <v>292730</v>
      </c>
      <c r="H30" s="124">
        <v>585460</v>
      </c>
      <c r="I30" s="111">
        <v>0</v>
      </c>
      <c r="J30" s="129"/>
    </row>
    <row r="31" spans="1:10" ht="39" customHeight="1">
      <c r="A31" s="120" t="s">
        <v>205</v>
      </c>
      <c r="B31" s="125" t="s">
        <v>206</v>
      </c>
      <c r="C31" s="122" t="str">
        <f>C17</f>
        <v>СН 1 (35кВ); СН2 (20-1 кВ)</v>
      </c>
      <c r="D31" s="123" t="str">
        <f t="shared" si="3"/>
        <v>С3</v>
      </c>
      <c r="E31" s="283"/>
      <c r="F31" s="139">
        <v>429030</v>
      </c>
      <c r="G31" s="139">
        <f>F31/2</f>
        <v>214515</v>
      </c>
      <c r="H31" s="124">
        <v>429030</v>
      </c>
      <c r="I31" s="111">
        <v>0</v>
      </c>
      <c r="J31" s="129"/>
    </row>
    <row r="32" spans="1:10" ht="42" customHeight="1">
      <c r="A32" s="120" t="s">
        <v>207</v>
      </c>
      <c r="B32" s="125" t="s">
        <v>208</v>
      </c>
      <c r="C32" s="122" t="str">
        <f>C31</f>
        <v>СН 1 (35кВ); СН2 (20-1 кВ)</v>
      </c>
      <c r="D32" s="123" t="str">
        <f t="shared" si="3"/>
        <v>С3</v>
      </c>
      <c r="E32" s="283"/>
      <c r="F32" s="139">
        <v>482100</v>
      </c>
      <c r="G32" s="139">
        <f>F32/2</f>
        <v>241050</v>
      </c>
      <c r="H32" s="124">
        <v>482100</v>
      </c>
      <c r="I32" s="111">
        <v>0</v>
      </c>
    </row>
    <row r="33" spans="1:10" ht="56.25" customHeight="1">
      <c r="A33" s="120" t="s">
        <v>209</v>
      </c>
      <c r="B33" s="125" t="s">
        <v>210</v>
      </c>
      <c r="C33" s="122" t="s">
        <v>211</v>
      </c>
      <c r="D33" s="123" t="str">
        <f t="shared" si="3"/>
        <v>С3</v>
      </c>
      <c r="E33" s="283"/>
      <c r="F33" s="139">
        <v>2715790</v>
      </c>
      <c r="G33" s="139">
        <f>F33/2</f>
        <v>1357895</v>
      </c>
      <c r="H33" s="124">
        <v>2715790</v>
      </c>
      <c r="I33" s="111">
        <v>0</v>
      </c>
    </row>
    <row r="34" spans="1:10" ht="48.75" customHeight="1">
      <c r="A34" s="120" t="s">
        <v>212</v>
      </c>
      <c r="B34" s="125" t="s">
        <v>213</v>
      </c>
      <c r="C34" s="122" t="s">
        <v>211</v>
      </c>
      <c r="D34" s="123" t="str">
        <f t="shared" si="3"/>
        <v>С3</v>
      </c>
      <c r="E34" s="284"/>
      <c r="F34" s="139">
        <v>2178490.0000000005</v>
      </c>
      <c r="G34" s="139">
        <f>F34/2</f>
        <v>1089245.0000000002</v>
      </c>
      <c r="H34" s="124">
        <v>2178490.0000000005</v>
      </c>
      <c r="I34" s="111">
        <v>0</v>
      </c>
    </row>
    <row r="35" spans="1:10" s="119" customFormat="1" ht="62.4">
      <c r="A35" s="126" t="s">
        <v>98</v>
      </c>
      <c r="B35" s="117" t="s">
        <v>214</v>
      </c>
      <c r="C35" s="118" t="s">
        <v>215</v>
      </c>
      <c r="D35" s="116" t="s">
        <v>216</v>
      </c>
      <c r="E35" s="123" t="s">
        <v>133</v>
      </c>
      <c r="F35" s="146">
        <v>1730.8386837881201</v>
      </c>
      <c r="G35" s="146">
        <f>F35/2</f>
        <v>865.41934189406004</v>
      </c>
      <c r="H35" s="124">
        <v>1730.8386837881219</v>
      </c>
      <c r="I35" s="130">
        <v>0</v>
      </c>
    </row>
    <row r="36" spans="1:10" s="119" customFormat="1" ht="78">
      <c r="A36" s="116" t="s">
        <v>99</v>
      </c>
      <c r="B36" s="117" t="s">
        <v>217</v>
      </c>
      <c r="C36" s="118" t="s">
        <v>2</v>
      </c>
      <c r="D36" s="116" t="s">
        <v>216</v>
      </c>
      <c r="E36" s="282" t="s">
        <v>133</v>
      </c>
      <c r="F36" s="145" t="s">
        <v>152</v>
      </c>
      <c r="G36" s="147" t="s">
        <v>152</v>
      </c>
      <c r="H36" s="127" t="s">
        <v>152</v>
      </c>
      <c r="I36" s="123" t="s">
        <v>152</v>
      </c>
      <c r="J36" s="128"/>
    </row>
    <row r="37" spans="1:10" ht="49.5" customHeight="1">
      <c r="A37" s="123" t="s">
        <v>218</v>
      </c>
      <c r="B37" s="125" t="s">
        <v>219</v>
      </c>
      <c r="C37" s="122" t="s">
        <v>220</v>
      </c>
      <c r="D37" s="123" t="s">
        <v>216</v>
      </c>
      <c r="E37" s="285"/>
      <c r="F37" s="139">
        <v>3652.0064205457466</v>
      </c>
      <c r="G37" s="139">
        <f>F37/2</f>
        <v>1826.0032102728733</v>
      </c>
      <c r="H37" s="124">
        <v>3652.0064205457466</v>
      </c>
      <c r="I37" s="111">
        <v>0</v>
      </c>
      <c r="J37" s="129"/>
    </row>
    <row r="38" spans="1:10" ht="46.8">
      <c r="A38" s="123" t="s">
        <v>221</v>
      </c>
      <c r="B38" s="125" t="s">
        <v>222</v>
      </c>
      <c r="C38" s="122" t="s">
        <v>220</v>
      </c>
      <c r="D38" s="123" t="str">
        <f>D37</f>
        <v>С4</v>
      </c>
      <c r="E38" s="285"/>
      <c r="F38" s="139">
        <v>2445.0240770465489</v>
      </c>
      <c r="G38" s="139">
        <f t="shared" ref="G38:G87" si="5">F38/2</f>
        <v>1222.5120385232744</v>
      </c>
      <c r="H38" s="124">
        <v>2445.0240770465489</v>
      </c>
      <c r="I38" s="111">
        <v>0</v>
      </c>
      <c r="J38" s="129"/>
    </row>
    <row r="39" spans="1:10" ht="46.8">
      <c r="A39" s="123" t="s">
        <v>223</v>
      </c>
      <c r="B39" s="125" t="s">
        <v>224</v>
      </c>
      <c r="C39" s="122" t="s">
        <v>220</v>
      </c>
      <c r="D39" s="123" t="str">
        <f t="shared" ref="D39:D49" si="6">D38</f>
        <v>С4</v>
      </c>
      <c r="E39" s="285"/>
      <c r="F39" s="139">
        <v>1641.5704858722515</v>
      </c>
      <c r="G39" s="139">
        <f t="shared" si="5"/>
        <v>820.78524293612577</v>
      </c>
      <c r="H39" s="124">
        <v>1641.5704858722515</v>
      </c>
      <c r="I39" s="111">
        <v>0</v>
      </c>
      <c r="J39" s="129"/>
    </row>
    <row r="40" spans="1:10" ht="46.8">
      <c r="A40" s="123" t="s">
        <v>225</v>
      </c>
      <c r="B40" s="125" t="s">
        <v>226</v>
      </c>
      <c r="C40" s="122" t="s">
        <v>220</v>
      </c>
      <c r="D40" s="123" t="str">
        <f t="shared" si="6"/>
        <v>С4</v>
      </c>
      <c r="E40" s="285"/>
      <c r="F40" s="139">
        <v>1447.9935794542539</v>
      </c>
      <c r="G40" s="139">
        <f t="shared" si="5"/>
        <v>723.99678972712695</v>
      </c>
      <c r="H40" s="124">
        <v>1447.9935794542539</v>
      </c>
      <c r="I40" s="111">
        <v>0</v>
      </c>
      <c r="J40" s="129"/>
    </row>
    <row r="41" spans="1:10" ht="46.8">
      <c r="A41" s="123" t="s">
        <v>227</v>
      </c>
      <c r="B41" s="125" t="s">
        <v>228</v>
      </c>
      <c r="C41" s="122" t="s">
        <v>220</v>
      </c>
      <c r="D41" s="123" t="str">
        <f t="shared" si="6"/>
        <v>С4</v>
      </c>
      <c r="E41" s="285"/>
      <c r="F41" s="139">
        <v>1026.9863563402889</v>
      </c>
      <c r="G41" s="139">
        <f t="shared" si="5"/>
        <v>513.49317817014446</v>
      </c>
      <c r="H41" s="124">
        <v>1026.9863563402889</v>
      </c>
      <c r="I41" s="111">
        <v>0</v>
      </c>
      <c r="J41" s="129"/>
    </row>
    <row r="42" spans="1:10" ht="46.8">
      <c r="A42" s="123" t="s">
        <v>229</v>
      </c>
      <c r="B42" s="125" t="s">
        <v>230</v>
      </c>
      <c r="C42" s="122" t="s">
        <v>220</v>
      </c>
      <c r="D42" s="123" t="str">
        <f t="shared" si="6"/>
        <v>С4</v>
      </c>
      <c r="E42" s="285"/>
      <c r="F42" s="139">
        <v>771.49277688603536</v>
      </c>
      <c r="G42" s="139">
        <f t="shared" si="5"/>
        <v>385.74638844301768</v>
      </c>
      <c r="H42" s="124">
        <v>771.49277688603536</v>
      </c>
      <c r="I42" s="111">
        <v>0</v>
      </c>
      <c r="J42" s="129"/>
    </row>
    <row r="43" spans="1:10" ht="46.8">
      <c r="A43" s="123" t="s">
        <v>231</v>
      </c>
      <c r="B43" s="125" t="s">
        <v>232</v>
      </c>
      <c r="C43" s="122" t="s">
        <v>220</v>
      </c>
      <c r="D43" s="123" t="str">
        <f t="shared" si="6"/>
        <v>С4</v>
      </c>
      <c r="E43" s="285"/>
      <c r="F43" s="139">
        <v>623.55537720706275</v>
      </c>
      <c r="G43" s="139">
        <f t="shared" si="5"/>
        <v>311.77768860353137</v>
      </c>
      <c r="H43" s="124">
        <v>623.55537720706275</v>
      </c>
      <c r="I43" s="111">
        <v>0</v>
      </c>
      <c r="J43" s="129"/>
    </row>
    <row r="44" spans="1:10" ht="46.8">
      <c r="A44" s="123" t="s">
        <v>233</v>
      </c>
      <c r="B44" s="125" t="s">
        <v>234</v>
      </c>
      <c r="C44" s="122" t="s">
        <v>220</v>
      </c>
      <c r="D44" s="123" t="str">
        <f t="shared" si="6"/>
        <v>С4</v>
      </c>
      <c r="E44" s="285"/>
      <c r="F44" s="139">
        <v>526.6376213406711</v>
      </c>
      <c r="G44" s="139">
        <f t="shared" si="5"/>
        <v>263.31881067033555</v>
      </c>
      <c r="H44" s="124">
        <v>526.6376213406711</v>
      </c>
      <c r="I44" s="111">
        <v>0</v>
      </c>
      <c r="J44" s="129"/>
    </row>
    <row r="45" spans="1:10" ht="46.8">
      <c r="A45" s="123" t="s">
        <v>235</v>
      </c>
      <c r="B45" s="125" t="s">
        <v>236</v>
      </c>
      <c r="C45" s="122" t="s">
        <v>220</v>
      </c>
      <c r="D45" s="123" t="str">
        <f t="shared" si="6"/>
        <v>С4</v>
      </c>
      <c r="E45" s="285"/>
      <c r="F45" s="139">
        <v>558.95666131621192</v>
      </c>
      <c r="G45" s="139">
        <f t="shared" si="5"/>
        <v>279.47833065810596</v>
      </c>
      <c r="H45" s="124">
        <v>558.95666131621192</v>
      </c>
      <c r="I45" s="111">
        <v>0</v>
      </c>
      <c r="J45" s="129"/>
    </row>
    <row r="46" spans="1:10" ht="46.8">
      <c r="A46" s="123" t="s">
        <v>237</v>
      </c>
      <c r="B46" s="125" t="s">
        <v>238</v>
      </c>
      <c r="C46" s="122" t="s">
        <v>220</v>
      </c>
      <c r="D46" s="123" t="str">
        <f t="shared" si="6"/>
        <v>С4</v>
      </c>
      <c r="E46" s="285"/>
      <c r="F46" s="139">
        <v>2502.1187800963085</v>
      </c>
      <c r="G46" s="139">
        <f t="shared" si="5"/>
        <v>1251.0593900481542</v>
      </c>
      <c r="H46" s="124">
        <v>2502.1187800963085</v>
      </c>
      <c r="I46" s="111">
        <v>0</v>
      </c>
      <c r="J46" s="129"/>
    </row>
    <row r="47" spans="1:10" ht="46.8">
      <c r="A47" s="123" t="s">
        <v>239</v>
      </c>
      <c r="B47" s="125" t="s">
        <v>240</v>
      </c>
      <c r="C47" s="122" t="s">
        <v>220</v>
      </c>
      <c r="D47" s="123" t="str">
        <f t="shared" si="6"/>
        <v>С4</v>
      </c>
      <c r="E47" s="285"/>
      <c r="F47" s="139">
        <v>1658.2062600321028</v>
      </c>
      <c r="G47" s="139">
        <f t="shared" si="5"/>
        <v>829.10313001605141</v>
      </c>
      <c r="H47" s="124">
        <v>1658.2062600321028</v>
      </c>
      <c r="I47" s="111">
        <v>0</v>
      </c>
      <c r="J47" s="129"/>
    </row>
    <row r="48" spans="1:10" ht="46.8">
      <c r="A48" s="123" t="s">
        <v>241</v>
      </c>
      <c r="B48" s="125" t="s">
        <v>242</v>
      </c>
      <c r="C48" s="122" t="s">
        <v>220</v>
      </c>
      <c r="D48" s="123" t="str">
        <f t="shared" si="6"/>
        <v>С4</v>
      </c>
      <c r="E48" s="285"/>
      <c r="F48" s="139">
        <v>1242.3883411042318</v>
      </c>
      <c r="G48" s="139">
        <f t="shared" si="5"/>
        <v>621.19417055211591</v>
      </c>
      <c r="H48" s="124">
        <v>1242.3883411042318</v>
      </c>
      <c r="I48" s="111">
        <v>0</v>
      </c>
      <c r="J48" s="129"/>
    </row>
    <row r="49" spans="1:10" ht="46.8">
      <c r="A49" s="123" t="s">
        <v>243</v>
      </c>
      <c r="B49" s="125" t="s">
        <v>244</v>
      </c>
      <c r="C49" s="122" t="s">
        <v>220</v>
      </c>
      <c r="D49" s="123" t="str">
        <f t="shared" si="6"/>
        <v>С4</v>
      </c>
      <c r="E49" s="285"/>
      <c r="F49" s="139">
        <v>906.4606741573034</v>
      </c>
      <c r="G49" s="139">
        <f t="shared" si="5"/>
        <v>453.2303370786517</v>
      </c>
      <c r="H49" s="124">
        <v>906.4606741573034</v>
      </c>
      <c r="I49" s="111">
        <v>0</v>
      </c>
      <c r="J49" s="129"/>
    </row>
    <row r="50" spans="1:10" s="119" customFormat="1" ht="62.4">
      <c r="A50" s="116" t="s">
        <v>100</v>
      </c>
      <c r="B50" s="117" t="s">
        <v>245</v>
      </c>
      <c r="C50" s="118" t="s">
        <v>2</v>
      </c>
      <c r="D50" s="116"/>
      <c r="E50" s="285"/>
      <c r="F50" s="146" t="s">
        <v>152</v>
      </c>
      <c r="G50" s="139" t="s">
        <v>152</v>
      </c>
      <c r="H50" s="127" t="s">
        <v>152</v>
      </c>
      <c r="I50" s="111" t="s">
        <v>152</v>
      </c>
      <c r="J50" s="128"/>
    </row>
    <row r="51" spans="1:10" s="119" customFormat="1" ht="31.8">
      <c r="A51" s="123" t="s">
        <v>246</v>
      </c>
      <c r="B51" s="131" t="s">
        <v>247</v>
      </c>
      <c r="C51" s="122" t="str">
        <f>C26</f>
        <v>НН (0,4 кВ и ниже)</v>
      </c>
      <c r="D51" s="123" t="str">
        <f>D49</f>
        <v>С4</v>
      </c>
      <c r="E51" s="285"/>
      <c r="F51" s="139">
        <v>6965.6166228046277</v>
      </c>
      <c r="G51" s="139">
        <f t="shared" si="5"/>
        <v>3482.8083114023138</v>
      </c>
      <c r="H51" s="124">
        <v>6965.6166228046277</v>
      </c>
      <c r="I51" s="111">
        <v>0</v>
      </c>
      <c r="J51" s="128"/>
    </row>
    <row r="52" spans="1:10" s="119" customFormat="1" ht="54.75" customHeight="1">
      <c r="A52" s="123" t="s">
        <v>248</v>
      </c>
      <c r="B52" s="131" t="s">
        <v>249</v>
      </c>
      <c r="C52" s="122" t="str">
        <f>C51</f>
        <v>НН (0,4 кВ и ниже)</v>
      </c>
      <c r="D52" s="123" t="str">
        <f>D51</f>
        <v>С4</v>
      </c>
      <c r="E52" s="285"/>
      <c r="F52" s="139">
        <v>4437.1418116899613</v>
      </c>
      <c r="G52" s="139">
        <f t="shared" si="5"/>
        <v>2218.5709058449806</v>
      </c>
      <c r="H52" s="124">
        <v>4437.1418116899613</v>
      </c>
      <c r="I52" s="111">
        <v>0</v>
      </c>
      <c r="J52" s="128"/>
    </row>
    <row r="53" spans="1:10" s="119" customFormat="1" ht="47.4">
      <c r="A53" s="123" t="s">
        <v>250</v>
      </c>
      <c r="B53" s="131" t="s">
        <v>251</v>
      </c>
      <c r="C53" s="122" t="str">
        <f t="shared" ref="C53:C59" si="7">C52</f>
        <v>НН (0,4 кВ и ниже)</v>
      </c>
      <c r="D53" s="123" t="str">
        <f t="shared" ref="D53:D87" si="8">D51</f>
        <v>С4</v>
      </c>
      <c r="E53" s="285"/>
      <c r="F53" s="139">
        <v>2880.6118596309684</v>
      </c>
      <c r="G53" s="139">
        <f t="shared" si="5"/>
        <v>1440.3059298154842</v>
      </c>
      <c r="H53" s="124">
        <v>2880.6118596309684</v>
      </c>
      <c r="I53" s="111">
        <v>0</v>
      </c>
      <c r="J53" s="128"/>
    </row>
    <row r="54" spans="1:10" s="119" customFormat="1" ht="47.4">
      <c r="A54" s="123" t="s">
        <v>252</v>
      </c>
      <c r="B54" s="131" t="s">
        <v>253</v>
      </c>
      <c r="C54" s="122" t="str">
        <f t="shared" si="7"/>
        <v>НН (0,4 кВ и ниже)</v>
      </c>
      <c r="D54" s="123" t="str">
        <f t="shared" si="8"/>
        <v>С4</v>
      </c>
      <c r="E54" s="285"/>
      <c r="F54" s="139">
        <v>7227.5717521587067</v>
      </c>
      <c r="G54" s="139">
        <f t="shared" si="5"/>
        <v>3613.7858760793533</v>
      </c>
      <c r="H54" s="124">
        <v>7227.5717521587067</v>
      </c>
      <c r="I54" s="111">
        <v>0</v>
      </c>
      <c r="J54" s="128"/>
    </row>
    <row r="55" spans="1:10" s="119" customFormat="1" ht="54" customHeight="1">
      <c r="A55" s="123" t="s">
        <v>254</v>
      </c>
      <c r="B55" s="131" t="s">
        <v>255</v>
      </c>
      <c r="C55" s="122" t="str">
        <f t="shared" si="7"/>
        <v>НН (0,4 кВ и ниже)</v>
      </c>
      <c r="D55" s="123" t="str">
        <f t="shared" si="8"/>
        <v>С4</v>
      </c>
      <c r="E55" s="285"/>
      <c r="F55" s="139">
        <v>4593.8298968231229</v>
      </c>
      <c r="G55" s="139">
        <f t="shared" si="5"/>
        <v>2296.9149484115615</v>
      </c>
      <c r="H55" s="124">
        <v>4593.8298968231229</v>
      </c>
      <c r="I55" s="111">
        <v>0</v>
      </c>
      <c r="J55" s="128"/>
    </row>
    <row r="56" spans="1:10" s="119" customFormat="1" ht="53.25" customHeight="1">
      <c r="A56" s="123" t="s">
        <v>256</v>
      </c>
      <c r="B56" s="131" t="s">
        <v>257</v>
      </c>
      <c r="C56" s="122" t="str">
        <f t="shared" si="7"/>
        <v>НН (0,4 кВ и ниже)</v>
      </c>
      <c r="D56" s="123" t="str">
        <f t="shared" si="8"/>
        <v>С4</v>
      </c>
      <c r="E56" s="285"/>
      <c r="F56" s="139">
        <v>2866.0672875458258</v>
      </c>
      <c r="G56" s="139">
        <f t="shared" si="5"/>
        <v>1433.0336437729129</v>
      </c>
      <c r="H56" s="124">
        <v>2866.0672875458258</v>
      </c>
      <c r="I56" s="111">
        <v>0</v>
      </c>
      <c r="J56" s="128"/>
    </row>
    <row r="57" spans="1:10" s="119" customFormat="1" ht="48" customHeight="1">
      <c r="A57" s="123" t="s">
        <v>258</v>
      </c>
      <c r="B57" s="131" t="s">
        <v>259</v>
      </c>
      <c r="C57" s="122" t="str">
        <f t="shared" si="7"/>
        <v>НН (0,4 кВ и ниже)</v>
      </c>
      <c r="D57" s="123" t="str">
        <f t="shared" si="8"/>
        <v>С4</v>
      </c>
      <c r="E57" s="285"/>
      <c r="F57" s="139">
        <v>8458.402017479928</v>
      </c>
      <c r="G57" s="139">
        <f t="shared" si="5"/>
        <v>4229.201008739964</v>
      </c>
      <c r="H57" s="124">
        <v>8458.402017479928</v>
      </c>
      <c r="I57" s="111">
        <v>0</v>
      </c>
    </row>
    <row r="58" spans="1:10" s="119" customFormat="1" ht="56.25" customHeight="1">
      <c r="A58" s="123" t="s">
        <v>260</v>
      </c>
      <c r="B58" s="131" t="s">
        <v>261</v>
      </c>
      <c r="C58" s="122" t="str">
        <f t="shared" si="7"/>
        <v>НН (0,4 кВ и ниже)</v>
      </c>
      <c r="D58" s="123" t="str">
        <f t="shared" si="8"/>
        <v>С4</v>
      </c>
      <c r="E58" s="285"/>
      <c r="F58" s="139">
        <v>5478.4312080341397</v>
      </c>
      <c r="G58" s="139">
        <f t="shared" si="5"/>
        <v>2739.2156040170698</v>
      </c>
      <c r="H58" s="124">
        <v>5478.4312080341397</v>
      </c>
      <c r="I58" s="111">
        <v>0</v>
      </c>
    </row>
    <row r="59" spans="1:10" s="119" customFormat="1" ht="58.5" customHeight="1">
      <c r="A59" s="123" t="s">
        <v>262</v>
      </c>
      <c r="B59" s="131" t="s">
        <v>263</v>
      </c>
      <c r="C59" s="122" t="str">
        <f t="shared" si="7"/>
        <v>НН (0,4 кВ и ниже)</v>
      </c>
      <c r="D59" s="123" t="str">
        <f t="shared" si="8"/>
        <v>С4</v>
      </c>
      <c r="E59" s="285"/>
      <c r="F59" s="139">
        <v>3414.8353761283151</v>
      </c>
      <c r="G59" s="139">
        <f t="shared" si="5"/>
        <v>1707.4176880641576</v>
      </c>
      <c r="H59" s="124">
        <v>3414.8353761283151</v>
      </c>
      <c r="I59" s="111">
        <v>0</v>
      </c>
    </row>
    <row r="60" spans="1:10" ht="61.5" customHeight="1">
      <c r="A60" s="120" t="s">
        <v>264</v>
      </c>
      <c r="B60" s="125" t="s">
        <v>265</v>
      </c>
      <c r="C60" s="122" t="s">
        <v>215</v>
      </c>
      <c r="D60" s="123" t="str">
        <f t="shared" si="8"/>
        <v>С4</v>
      </c>
      <c r="E60" s="285"/>
      <c r="F60" s="139">
        <v>9505.4874623894993</v>
      </c>
      <c r="G60" s="139">
        <f t="shared" si="5"/>
        <v>4752.7437311947497</v>
      </c>
      <c r="H60" s="124">
        <v>9505.4874623894993</v>
      </c>
      <c r="I60" s="111">
        <v>0</v>
      </c>
    </row>
    <row r="61" spans="1:10" ht="54.75" customHeight="1">
      <c r="A61" s="123" t="s">
        <v>266</v>
      </c>
      <c r="B61" s="125" t="s">
        <v>267</v>
      </c>
      <c r="C61" s="122" t="s">
        <v>215</v>
      </c>
      <c r="D61" s="123" t="str">
        <f t="shared" si="8"/>
        <v>С4</v>
      </c>
      <c r="E61" s="285"/>
      <c r="F61" s="139">
        <v>5960.4923683603329</v>
      </c>
      <c r="G61" s="139">
        <f t="shared" si="5"/>
        <v>2980.2461841801664</v>
      </c>
      <c r="H61" s="124">
        <v>5960.4923683603329</v>
      </c>
      <c r="I61" s="111">
        <v>0</v>
      </c>
    </row>
    <row r="62" spans="1:10" ht="54" customHeight="1">
      <c r="A62" s="123" t="s">
        <v>268</v>
      </c>
      <c r="B62" s="125" t="s">
        <v>269</v>
      </c>
      <c r="C62" s="122" t="s">
        <v>215</v>
      </c>
      <c r="D62" s="123" t="str">
        <f t="shared" si="8"/>
        <v>С4</v>
      </c>
      <c r="E62" s="285"/>
      <c r="F62" s="139">
        <v>3902.3560313143121</v>
      </c>
      <c r="G62" s="139">
        <f t="shared" si="5"/>
        <v>1951.178015657156</v>
      </c>
      <c r="H62" s="124">
        <v>3902.3560313143121</v>
      </c>
      <c r="I62" s="111">
        <v>0</v>
      </c>
    </row>
    <row r="63" spans="1:10" ht="53.25" customHeight="1">
      <c r="A63" s="123" t="s">
        <v>270</v>
      </c>
      <c r="B63" s="125" t="s">
        <v>271</v>
      </c>
      <c r="C63" s="122" t="s">
        <v>215</v>
      </c>
      <c r="D63" s="123" t="str">
        <f t="shared" si="8"/>
        <v>С4</v>
      </c>
      <c r="E63" s="285"/>
      <c r="F63" s="139">
        <v>2477.1365444718685</v>
      </c>
      <c r="G63" s="139">
        <f t="shared" si="5"/>
        <v>1238.5682722359343</v>
      </c>
      <c r="H63" s="124">
        <v>2477.1365444718685</v>
      </c>
      <c r="I63" s="111">
        <v>0</v>
      </c>
    </row>
    <row r="64" spans="1:10" ht="51.75" customHeight="1">
      <c r="A64" s="123" t="s">
        <v>272</v>
      </c>
      <c r="B64" s="125" t="s">
        <v>273</v>
      </c>
      <c r="C64" s="122" t="s">
        <v>215</v>
      </c>
      <c r="D64" s="123" t="str">
        <f t="shared" si="8"/>
        <v>С4</v>
      </c>
      <c r="E64" s="285"/>
      <c r="F64" s="139">
        <v>1614.3183689662228</v>
      </c>
      <c r="G64" s="139">
        <f t="shared" si="5"/>
        <v>807.1591844831114</v>
      </c>
      <c r="H64" s="124">
        <v>1614.3183689662228</v>
      </c>
      <c r="I64" s="111">
        <v>0</v>
      </c>
    </row>
    <row r="65" spans="1:9" ht="46.8">
      <c r="A65" s="123" t="s">
        <v>274</v>
      </c>
      <c r="B65" s="125" t="s">
        <v>275</v>
      </c>
      <c r="C65" s="122" t="s">
        <v>215</v>
      </c>
      <c r="D65" s="123" t="str">
        <f t="shared" si="8"/>
        <v>С4</v>
      </c>
      <c r="E65" s="285"/>
      <c r="F65" s="139">
        <v>9997.3896972281855</v>
      </c>
      <c r="G65" s="139">
        <f t="shared" si="5"/>
        <v>4998.6948486140927</v>
      </c>
      <c r="H65" s="124">
        <v>9997.3896972281855</v>
      </c>
      <c r="I65" s="111">
        <v>0</v>
      </c>
    </row>
    <row r="66" spans="1:9" ht="46.8">
      <c r="A66" s="123" t="s">
        <v>276</v>
      </c>
      <c r="B66" s="125" t="s">
        <v>277</v>
      </c>
      <c r="C66" s="122" t="s">
        <v>215</v>
      </c>
      <c r="D66" s="123" t="str">
        <f t="shared" si="8"/>
        <v>С4</v>
      </c>
      <c r="E66" s="285"/>
      <c r="F66" s="139">
        <v>6267.8875658693578</v>
      </c>
      <c r="G66" s="139">
        <f t="shared" si="5"/>
        <v>3133.9437829346789</v>
      </c>
      <c r="H66" s="124">
        <v>6267.8875658693578</v>
      </c>
      <c r="I66" s="111">
        <v>0</v>
      </c>
    </row>
    <row r="67" spans="1:9" ht="46.8">
      <c r="A67" s="123" t="s">
        <v>278</v>
      </c>
      <c r="B67" s="125" t="s">
        <v>279</v>
      </c>
      <c r="C67" s="122" t="s">
        <v>215</v>
      </c>
      <c r="D67" s="123" t="str">
        <f t="shared" si="8"/>
        <v>С4</v>
      </c>
      <c r="E67" s="285"/>
      <c r="F67" s="139">
        <v>4100.5339467544864</v>
      </c>
      <c r="G67" s="139">
        <f t="shared" si="5"/>
        <v>2050.2669733772432</v>
      </c>
      <c r="H67" s="124">
        <v>4100.5339467544864</v>
      </c>
      <c r="I67" s="111">
        <v>0</v>
      </c>
    </row>
    <row r="68" spans="1:9" ht="46.8">
      <c r="A68" s="123" t="s">
        <v>280</v>
      </c>
      <c r="B68" s="125" t="s">
        <v>281</v>
      </c>
      <c r="C68" s="122" t="s">
        <v>215</v>
      </c>
      <c r="D68" s="123" t="str">
        <f t="shared" si="8"/>
        <v>С4</v>
      </c>
      <c r="E68" s="285"/>
      <c r="F68" s="139">
        <v>2597.8688742370109</v>
      </c>
      <c r="G68" s="139">
        <f t="shared" si="5"/>
        <v>1298.9344371185055</v>
      </c>
      <c r="H68" s="124">
        <v>2597.8688742370109</v>
      </c>
      <c r="I68" s="111">
        <v>0</v>
      </c>
    </row>
    <row r="69" spans="1:9" ht="46.8">
      <c r="A69" s="123" t="s">
        <v>282</v>
      </c>
      <c r="B69" s="125" t="s">
        <v>283</v>
      </c>
      <c r="C69" s="122" t="s">
        <v>215</v>
      </c>
      <c r="D69" s="123" t="str">
        <f t="shared" si="8"/>
        <v>С4</v>
      </c>
      <c r="E69" s="285"/>
      <c r="F69" s="139">
        <v>1692.9640983114896</v>
      </c>
      <c r="G69" s="139">
        <f t="shared" si="5"/>
        <v>846.48204915574479</v>
      </c>
      <c r="H69" s="124">
        <v>1692.9640983114896</v>
      </c>
      <c r="I69" s="111">
        <v>0</v>
      </c>
    </row>
    <row r="70" spans="1:9" ht="46.8">
      <c r="A70" s="123" t="s">
        <v>284</v>
      </c>
      <c r="B70" s="125" t="s">
        <v>285</v>
      </c>
      <c r="C70" s="122" t="s">
        <v>215</v>
      </c>
      <c r="D70" s="123" t="str">
        <f t="shared" si="8"/>
        <v>С4</v>
      </c>
      <c r="E70" s="285"/>
      <c r="F70" s="139">
        <v>10909.422493818009</v>
      </c>
      <c r="G70" s="139">
        <f t="shared" si="5"/>
        <v>5454.7112469090043</v>
      </c>
      <c r="H70" s="124">
        <v>10909.422493818009</v>
      </c>
      <c r="I70" s="111">
        <v>0</v>
      </c>
    </row>
    <row r="71" spans="1:9" ht="55.5" customHeight="1">
      <c r="A71" s="123" t="s">
        <v>286</v>
      </c>
      <c r="B71" s="125" t="s">
        <v>287</v>
      </c>
      <c r="C71" s="122" t="s">
        <v>215</v>
      </c>
      <c r="D71" s="123" t="str">
        <f t="shared" si="8"/>
        <v>С4</v>
      </c>
      <c r="E71" s="285"/>
      <c r="F71" s="139">
        <v>6833.7420671267328</v>
      </c>
      <c r="G71" s="139">
        <f t="shared" si="5"/>
        <v>3416.8710335633664</v>
      </c>
      <c r="H71" s="124">
        <v>6833.7420671267328</v>
      </c>
      <c r="I71" s="111">
        <v>0</v>
      </c>
    </row>
    <row r="72" spans="1:9" ht="46.8">
      <c r="A72" s="123" t="s">
        <v>288</v>
      </c>
      <c r="B72" s="125" t="s">
        <v>289</v>
      </c>
      <c r="C72" s="122" t="s">
        <v>215</v>
      </c>
      <c r="D72" s="123" t="str">
        <f t="shared" si="8"/>
        <v>С4</v>
      </c>
      <c r="E72" s="285"/>
      <c r="F72" s="139">
        <v>4463.0541940806734</v>
      </c>
      <c r="G72" s="139">
        <f t="shared" si="5"/>
        <v>2231.5270970403367</v>
      </c>
      <c r="H72" s="124">
        <v>4463.0541940806734</v>
      </c>
      <c r="I72" s="111">
        <v>0</v>
      </c>
    </row>
    <row r="73" spans="1:9" ht="46.8">
      <c r="A73" s="123" t="s">
        <v>290</v>
      </c>
      <c r="B73" s="125" t="s">
        <v>291</v>
      </c>
      <c r="C73" s="122" t="s">
        <v>215</v>
      </c>
      <c r="D73" s="123" t="str">
        <f t="shared" si="8"/>
        <v>С4</v>
      </c>
      <c r="E73" s="285"/>
      <c r="F73" s="139">
        <v>2824.3534256727939</v>
      </c>
      <c r="G73" s="139">
        <f t="shared" si="5"/>
        <v>1412.176712836397</v>
      </c>
      <c r="H73" s="124">
        <v>2824.3534256727939</v>
      </c>
      <c r="I73" s="111">
        <v>0</v>
      </c>
    </row>
    <row r="74" spans="1:9" ht="46.8">
      <c r="A74" s="123" t="s">
        <v>292</v>
      </c>
      <c r="B74" s="125" t="s">
        <v>293</v>
      </c>
      <c r="C74" s="122" t="s">
        <v>215</v>
      </c>
      <c r="D74" s="123" t="str">
        <f t="shared" si="8"/>
        <v>С4</v>
      </c>
      <c r="E74" s="285"/>
      <c r="F74" s="139">
        <v>1836.7675129175027</v>
      </c>
      <c r="G74" s="139">
        <f t="shared" si="5"/>
        <v>918.38375645875135</v>
      </c>
      <c r="H74" s="124">
        <v>1836.7675129175027</v>
      </c>
      <c r="I74" s="111">
        <v>0</v>
      </c>
    </row>
    <row r="75" spans="1:9" ht="31.2">
      <c r="A75" s="123" t="s">
        <v>294</v>
      </c>
      <c r="B75" s="125" t="s">
        <v>295</v>
      </c>
      <c r="C75" s="122" t="s">
        <v>215</v>
      </c>
      <c r="D75" s="123" t="str">
        <f t="shared" si="8"/>
        <v>С4</v>
      </c>
      <c r="E75" s="285"/>
      <c r="F75" s="139">
        <v>29671.567976246246</v>
      </c>
      <c r="G75" s="139">
        <f t="shared" si="5"/>
        <v>14835.783988123123</v>
      </c>
      <c r="H75" s="124">
        <v>29671.567976246246</v>
      </c>
      <c r="I75" s="111">
        <v>0</v>
      </c>
    </row>
    <row r="76" spans="1:9" ht="31.2">
      <c r="A76" s="123" t="s">
        <v>296</v>
      </c>
      <c r="B76" s="125" t="s">
        <v>297</v>
      </c>
      <c r="C76" s="122" t="s">
        <v>215</v>
      </c>
      <c r="D76" s="123" t="str">
        <f t="shared" si="8"/>
        <v>С4</v>
      </c>
      <c r="E76" s="285"/>
      <c r="F76" s="139">
        <v>18580.70904679667</v>
      </c>
      <c r="G76" s="139">
        <f t="shared" si="5"/>
        <v>9290.354523398335</v>
      </c>
      <c r="H76" s="124">
        <v>18580.70904679667</v>
      </c>
      <c r="I76" s="111">
        <v>0</v>
      </c>
    </row>
    <row r="77" spans="1:9" ht="31.2">
      <c r="A77" s="123" t="s">
        <v>298</v>
      </c>
      <c r="B77" s="125" t="s">
        <v>299</v>
      </c>
      <c r="C77" s="122" t="s">
        <v>215</v>
      </c>
      <c r="D77" s="123" t="str">
        <f t="shared" si="8"/>
        <v>С4</v>
      </c>
      <c r="E77" s="285"/>
      <c r="F77" s="139">
        <v>12066.898331037666</v>
      </c>
      <c r="G77" s="139">
        <f t="shared" si="5"/>
        <v>6033.4491655188331</v>
      </c>
      <c r="H77" s="124">
        <v>12066.898331037666</v>
      </c>
      <c r="I77" s="111">
        <v>0</v>
      </c>
    </row>
    <row r="78" spans="1:9" ht="31.2">
      <c r="A78" s="123" t="s">
        <v>300</v>
      </c>
      <c r="B78" s="125" t="s">
        <v>301</v>
      </c>
      <c r="C78" s="122" t="s">
        <v>215</v>
      </c>
      <c r="D78" s="123" t="str">
        <f t="shared" si="8"/>
        <v>С4</v>
      </c>
      <c r="E78" s="285"/>
      <c r="F78" s="139">
        <v>7611.8001999678372</v>
      </c>
      <c r="G78" s="139">
        <f t="shared" si="5"/>
        <v>3805.9000999839186</v>
      </c>
      <c r="H78" s="124">
        <v>7611.8001999678372</v>
      </c>
      <c r="I78" s="111">
        <v>0</v>
      </c>
    </row>
    <row r="79" spans="1:9" ht="31.2">
      <c r="A79" s="123" t="s">
        <v>302</v>
      </c>
      <c r="B79" s="125" t="s">
        <v>303</v>
      </c>
      <c r="C79" s="122" t="s">
        <v>215</v>
      </c>
      <c r="D79" s="123" t="str">
        <f t="shared" si="8"/>
        <v>С4</v>
      </c>
      <c r="E79" s="285"/>
      <c r="F79" s="139">
        <v>4920.3763319674745</v>
      </c>
      <c r="G79" s="139">
        <f t="shared" si="5"/>
        <v>2460.1881659837372</v>
      </c>
      <c r="H79" s="124">
        <v>4920.3763319674745</v>
      </c>
      <c r="I79" s="111">
        <v>0</v>
      </c>
    </row>
    <row r="80" spans="1:9" ht="46.8">
      <c r="A80" s="123" t="s">
        <v>296</v>
      </c>
      <c r="B80" s="132" t="s">
        <v>304</v>
      </c>
      <c r="C80" s="122" t="s">
        <v>215</v>
      </c>
      <c r="D80" s="123" t="str">
        <f t="shared" si="8"/>
        <v>С4</v>
      </c>
      <c r="E80" s="285"/>
      <c r="F80" s="148">
        <v>2469.7067445436587</v>
      </c>
      <c r="G80" s="139">
        <f t="shared" si="5"/>
        <v>1234.8533722718294</v>
      </c>
      <c r="H80" s="124">
        <v>2469.7067445436587</v>
      </c>
      <c r="I80" s="111">
        <v>0</v>
      </c>
    </row>
    <row r="81" spans="1:9" ht="46.8">
      <c r="A81" s="123" t="s">
        <v>298</v>
      </c>
      <c r="B81" s="132" t="s">
        <v>305</v>
      </c>
      <c r="C81" s="122" t="s">
        <v>215</v>
      </c>
      <c r="D81" s="123" t="str">
        <f t="shared" si="8"/>
        <v>С4</v>
      </c>
      <c r="E81" s="285"/>
      <c r="F81" s="148">
        <v>1623.6712510109096</v>
      </c>
      <c r="G81" s="139">
        <f t="shared" si="5"/>
        <v>811.8356255054548</v>
      </c>
      <c r="H81" s="124">
        <v>1623.6712510109096</v>
      </c>
      <c r="I81" s="111">
        <v>0</v>
      </c>
    </row>
    <row r="82" spans="1:9" ht="46.8">
      <c r="A82" s="123" t="s">
        <v>300</v>
      </c>
      <c r="B82" s="132" t="s">
        <v>306</v>
      </c>
      <c r="C82" s="122" t="s">
        <v>215</v>
      </c>
      <c r="D82" s="123" t="str">
        <f t="shared" si="8"/>
        <v>С4</v>
      </c>
      <c r="E82" s="285"/>
      <c r="F82" s="148">
        <v>4198.3627378983374</v>
      </c>
      <c r="G82" s="139">
        <f t="shared" si="5"/>
        <v>2099.1813689491687</v>
      </c>
      <c r="H82" s="124">
        <v>4198.3627378983374</v>
      </c>
      <c r="I82" s="111">
        <v>0</v>
      </c>
    </row>
    <row r="83" spans="1:9" ht="46.8">
      <c r="A83" s="123" t="s">
        <v>302</v>
      </c>
      <c r="B83" s="132" t="s">
        <v>307</v>
      </c>
      <c r="C83" s="122" t="s">
        <v>215</v>
      </c>
      <c r="D83" s="123" t="str">
        <f t="shared" si="8"/>
        <v>С4</v>
      </c>
      <c r="E83" s="285"/>
      <c r="F83" s="148">
        <v>2712.7233615106202</v>
      </c>
      <c r="G83" s="139">
        <f t="shared" si="5"/>
        <v>1356.3616807553101</v>
      </c>
      <c r="H83" s="124">
        <v>2712.7233615106202</v>
      </c>
      <c r="I83" s="111">
        <v>0</v>
      </c>
    </row>
    <row r="84" spans="1:9" ht="46.8">
      <c r="A84" s="123" t="s">
        <v>308</v>
      </c>
      <c r="B84" s="132" t="s">
        <v>309</v>
      </c>
      <c r="C84" s="122" t="s">
        <v>215</v>
      </c>
      <c r="D84" s="123" t="str">
        <f t="shared" si="8"/>
        <v>С4</v>
      </c>
      <c r="E84" s="285"/>
      <c r="F84" s="148">
        <v>4564.2231591344671</v>
      </c>
      <c r="G84" s="139">
        <f t="shared" si="5"/>
        <v>2282.1115795672335</v>
      </c>
      <c r="H84" s="124">
        <v>4564.2231591344671</v>
      </c>
      <c r="I84" s="111">
        <v>0</v>
      </c>
    </row>
    <row r="85" spans="1:9" ht="46.8">
      <c r="A85" s="123" t="s">
        <v>310</v>
      </c>
      <c r="B85" s="132" t="s">
        <v>311</v>
      </c>
      <c r="C85" s="122" t="s">
        <v>215</v>
      </c>
      <c r="D85" s="123" t="str">
        <f t="shared" si="8"/>
        <v>С4</v>
      </c>
      <c r="E85" s="285"/>
      <c r="F85" s="148">
        <v>2943.2154268893823</v>
      </c>
      <c r="G85" s="139">
        <f t="shared" si="5"/>
        <v>1471.6077134446912</v>
      </c>
      <c r="H85" s="124">
        <v>2943.2154268893823</v>
      </c>
      <c r="I85" s="111">
        <v>0</v>
      </c>
    </row>
    <row r="86" spans="1:9" ht="46.8">
      <c r="A86" s="123" t="s">
        <v>312</v>
      </c>
      <c r="B86" s="132" t="s">
        <v>313</v>
      </c>
      <c r="C86" s="122" t="s">
        <v>215</v>
      </c>
      <c r="D86" s="123" t="str">
        <f t="shared" si="8"/>
        <v>С4</v>
      </c>
      <c r="E86" s="285"/>
      <c r="F86" s="148">
        <v>5919.0095114387013</v>
      </c>
      <c r="G86" s="139">
        <f t="shared" si="5"/>
        <v>2959.5047557193507</v>
      </c>
      <c r="H86" s="124">
        <v>5919.0095114387013</v>
      </c>
      <c r="I86" s="111">
        <v>0</v>
      </c>
    </row>
    <row r="87" spans="1:9" ht="51.75" customHeight="1">
      <c r="A87" s="123" t="s">
        <v>314</v>
      </c>
      <c r="B87" s="132" t="s">
        <v>315</v>
      </c>
      <c r="C87" s="122" t="s">
        <v>215</v>
      </c>
      <c r="D87" s="123" t="str">
        <f t="shared" si="8"/>
        <v>С4</v>
      </c>
      <c r="E87" s="286"/>
      <c r="F87" s="148">
        <v>3796.7331594685238</v>
      </c>
      <c r="G87" s="139">
        <f t="shared" si="5"/>
        <v>1898.3665797342619</v>
      </c>
      <c r="H87" s="124">
        <v>3796.7331594685238</v>
      </c>
      <c r="I87" s="111">
        <v>0</v>
      </c>
    </row>
    <row r="88" spans="1:9" ht="12.75" customHeight="1"/>
    <row r="89" spans="1:9" hidden="1"/>
  </sheetData>
  <sheetProtection password="E95C" sheet="1" objects="1" scenarios="1"/>
  <mergeCells count="13">
    <mergeCell ref="E7:E21"/>
    <mergeCell ref="E22:E34"/>
    <mergeCell ref="E36:E87"/>
    <mergeCell ref="I5:I6"/>
    <mergeCell ref="A2:I2"/>
    <mergeCell ref="A5:A6"/>
    <mergeCell ref="B5:B6"/>
    <mergeCell ref="C5:C6"/>
    <mergeCell ref="D5:D6"/>
    <mergeCell ref="E5:E6"/>
    <mergeCell ref="F5:F6"/>
    <mergeCell ref="G5:G6"/>
    <mergeCell ref="H5:H6"/>
  </mergeCells>
  <pageMargins left="0.70866141732283472" right="0.23" top="0.74803149606299213" bottom="0.28999999999999998" header="0.31496062992125984" footer="0.31496062992125984"/>
  <pageSetup paperSize="9" scale="55" fitToHeight="8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Титульный лист</vt:lpstr>
      <vt:lpstr>ИНСТРУКЦИЯ</vt:lpstr>
      <vt:lpstr>Прилож.1</vt:lpstr>
      <vt:lpstr>Прилож.2</vt:lpstr>
      <vt:lpstr>факт стройки КТП</vt:lpstr>
      <vt:lpstr>Факт стройки ЛЭП</vt:lpstr>
      <vt:lpstr>ставки на ед.мощности </vt:lpstr>
      <vt:lpstr>Лист12</vt:lpstr>
      <vt:lpstr>Станд. С2-С3-С4</vt:lpstr>
      <vt:lpstr>С1-С4 руб кВт</vt:lpstr>
      <vt:lpstr>отчет 2015</vt:lpstr>
      <vt:lpstr>отчет 9 мес 2016</vt:lpstr>
      <vt:lpstr>'С1-С4 руб кВт'!Заголовки_для_печати</vt:lpstr>
      <vt:lpstr>'Станд. С2-С3-С4'!Заголовки_для_печати</vt:lpstr>
      <vt:lpstr>'отчет 2015'!Область_печати</vt:lpstr>
      <vt:lpstr>'отчет 9 мес 2016'!Область_печати</vt:lpstr>
      <vt:lpstr>Прилож.1!Область_печати</vt:lpstr>
      <vt:lpstr>Прилож.2!Область_печати</vt:lpstr>
      <vt:lpstr>'С1-С4 руб кВт'!Область_печати</vt:lpstr>
      <vt:lpstr>'Станд. С2-С3-С4'!Область_печати</vt:lpstr>
      <vt:lpstr>'факт стройки КТП'!Область_печати</vt:lpstr>
      <vt:lpstr>'Факт стройки ЛЭП'!Область_печати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rst02usr</dc:creator>
  <cp:lastModifiedBy>Сергей</cp:lastModifiedBy>
  <cp:lastPrinted>2016-10-03T11:23:52Z</cp:lastPrinted>
  <dcterms:created xsi:type="dcterms:W3CDTF">2014-10-06T11:30:46Z</dcterms:created>
  <dcterms:modified xsi:type="dcterms:W3CDTF">2016-10-17T10:20:08Z</dcterms:modified>
</cp:coreProperties>
</file>